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firstSheet="2" activeTab="4"/>
  </bookViews>
  <sheets>
    <sheet name="SAŽETAK " sheetId="1" r:id="rId1"/>
    <sheet name="RAČUN PRIHODA I RASHODA" sheetId="7" r:id="rId2"/>
    <sheet name="Rashodi -funkcijska" sheetId="9" r:id="rId3"/>
    <sheet name="POSEBNI_DIO_" sheetId="3" r:id="rId4"/>
    <sheet name="KONTROLNA TABLICA" sheetId="12" r:id="rId5"/>
  </sheets>
  <definedNames>
    <definedName name="_xlnm.Print_Area" localSheetId="3">'POSEBNI_DIO_'!$A$1:$D$185</definedName>
    <definedName name="_xlnm.Print_Area" localSheetId="1">'RAČUN PRIHODA I RASHODA'!$A$1:$G$238</definedName>
    <definedName name="_xlnm.Print_Area" localSheetId="0">'SAŽETAK '!$A$1:$J$23</definedName>
  </definedNames>
  <calcPr calcId="152511"/>
  <extLst/>
</workbook>
</file>

<file path=xl/sharedStrings.xml><?xml version="1.0" encoding="utf-8"?>
<sst xmlns="http://schemas.openxmlformats.org/spreadsheetml/2006/main" count="683" uniqueCount="261">
  <si>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</si>
  <si>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</si>
  <si>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</si>
  <si>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</si>
  <si>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</si>
  <si>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</si>
  <si>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</si>
  <si>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</si>
  <si>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</si>
  <si>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</si>
  <si>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</si>
  <si>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</si>
  <si>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</si>
  <si>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</si>
  <si>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</si>
  <si>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</si>
  <si>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</si>
  <si>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</si>
  <si>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</si>
  <si>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</si>
  <si>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</si>
  <si>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</si>
  <si>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</si>
  <si>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</si>
  <si>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</si>
  <si>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</si>
  <si>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</si>
  <si>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</si>
  <si>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</si>
  <si>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</si>
  <si>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</si>
  <si>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</si>
  <si>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</si>
  <si>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</si>
  <si>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</si>
  <si>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</si>
  <si>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</si>
  <si>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</si>
  <si>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</si>
  <si>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</si>
  <si>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</si>
  <si>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</si>
  <si>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</si>
  <si>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</si>
  <si>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</si>
  <si>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</si>
  <si>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</si>
  <si>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</si>
  <si>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</si>
  <si>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</si>
  <si>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</si>
  <si>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</si>
  <si>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</si>
  <si>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</si>
  <si>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</si>
  <si>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</si>
  <si>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</si>
  <si>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</si>
  <si>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II. POSEBNI DIO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</si>
  <si>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</si>
  <si>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</si>
  <si>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</si>
  <si>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</si>
  <si>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</si>
  <si>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</si>
  <si>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</si>
  <si>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</si>
  <si>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</si>
  <si>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</si>
  <si>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</si>
  <si>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</si>
  <si>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</si>
  <si>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</si>
  <si>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</si>
  <si>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</si>
  <si>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</si>
  <si>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</si>
  <si>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</si>
  <si>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</si>
  <si>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</si>
  <si>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</si>
  <si>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</si>
  <si>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</si>
  <si>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Rashodi za dodatna ulaganja na nefinancijskoj imovini</t>
  </si>
  <si>
    <t xml:space="preserve">Opći prihodi i primici 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</si>
  <si>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</si>
  <si>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</si>
  <si>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</si>
  <si>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</si>
  <si>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</si>
  <si>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</si>
  <si>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</si>
  <si>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</si>
  <si>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</si>
  <si>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</si>
  <si>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</si>
  <si>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</si>
  <si>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</si>
  <si>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</si>
  <si>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</si>
  <si>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</si>
  <si>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</si>
  <si>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</si>
  <si>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</si>
  <si>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</si>
  <si>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</si>
  <si>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</si>
  <si>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</si>
  <si>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</si>
  <si>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</si>
  <si>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</si>
  <si>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</si>
  <si>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</si>
  <si>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</si>
  <si>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</si>
  <si>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</si>
  <si>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</si>
  <si>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</si>
  <si>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</si>
  <si>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</si>
  <si>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</si>
  <si>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</si>
  <si>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</si>
  <si>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</si>
  <si>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 xml:space="preserve">Rashodi za usluge 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</si>
  <si>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</si>
  <si>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</si>
  <si>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</si>
  <si>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</si>
  <si>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</si>
  <si>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</si>
  <si>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</si>
  <si>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</si>
  <si>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</si>
  <si>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</si>
  <si>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</si>
  <si>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</si>
  <si>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</si>
  <si>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</si>
  <si>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</si>
  <si>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</si>
  <si>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</si>
  <si>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</si>
  <si>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</si>
  <si>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</si>
  <si>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</si>
  <si>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</si>
  <si>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</si>
  <si>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</si>
  <si>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</si>
  <si>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</si>
  <si>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</si>
  <si>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</si>
  <si>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</si>
  <si>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</si>
  <si>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</si>
  <si>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</si>
  <si>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</si>
  <si>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</si>
  <si>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 xml:space="preserve">P3500 </t>
  </si>
  <si>
    <t xml:space="preserve">A350001 </t>
  </si>
  <si>
    <t>Stručno usavršavnje zaposlenika</t>
  </si>
  <si>
    <t xml:space="preserve">Usluge telefona,pošte i prijevoza </t>
  </si>
  <si>
    <t xml:space="preserve">Usluge tekućeg i investicijskog održavanja </t>
  </si>
  <si>
    <t>Usluge promidžbe i informiranja</t>
  </si>
  <si>
    <t>Premije osiguranja</t>
  </si>
  <si>
    <t>Naknada građanima i kućanstvima u naravi</t>
  </si>
  <si>
    <t>Naknade građanima i kućanstvima u naravi</t>
  </si>
  <si>
    <t xml:space="preserve">Rashodi za nabavu nefinancijske imovine </t>
  </si>
  <si>
    <t xml:space="preserve">Rashodi za nabavu proizvedene dugotrajne imovine </t>
  </si>
  <si>
    <t>Sportska i glazbena oprema</t>
  </si>
  <si>
    <t>Rahodi za dodatna ulaganja na nefinancijskoj imovini</t>
  </si>
  <si>
    <t xml:space="preserve">Dodatna ulaganja na građevinskim objektima </t>
  </si>
  <si>
    <t>Članarine i norme</t>
  </si>
  <si>
    <t xml:space="preserve">PROGRAM:Kazališnai glazbeno scenska djelatnost </t>
  </si>
  <si>
    <t>AKTIVNOST: Djelatnost HNK,GKM i GKL</t>
  </si>
  <si>
    <t>Pomoći iz državnog proračuna</t>
  </si>
  <si>
    <t>Prihodi za posebne namjene  - višak</t>
  </si>
  <si>
    <t xml:space="preserve">Rahodi za usluge </t>
  </si>
  <si>
    <t>Rahodi poslovanja</t>
  </si>
  <si>
    <t>Naknade za rad predstavničkih i izvršnih tijela, povjer.</t>
  </si>
  <si>
    <t>312</t>
  </si>
  <si>
    <t>43</t>
  </si>
  <si>
    <t>53</t>
  </si>
  <si>
    <t>3+4</t>
  </si>
  <si>
    <t>323</t>
  </si>
  <si>
    <t>3237</t>
  </si>
  <si>
    <t>3233</t>
  </si>
  <si>
    <t>IZVJEŠTAJ O IZVRŠENJU FINANCIJSKOG PLANA ZA 2023.g.</t>
  </si>
  <si>
    <t>6362</t>
  </si>
  <si>
    <t>Kapitalne pomoći proračunskim korisnicima iz proračuna koji im nije nadležan</t>
  </si>
  <si>
    <t>Kamate na oročena sredstva i depozite po viđenju</t>
  </si>
  <si>
    <t xml:space="preserve">Prihodi od financijske imovine </t>
  </si>
  <si>
    <t>Prihodi od imovine</t>
  </si>
  <si>
    <t>Uređaji i strojevi i oprema za ostale namjene</t>
  </si>
  <si>
    <t>Zatezne kamate</t>
  </si>
  <si>
    <t>Uređaji, strojevi i oprema za ostale namjene</t>
  </si>
  <si>
    <t xml:space="preserve"> IZVJEŠTAJ O IZVRŠENJU FINANCIJSKOG PLANA ZA 2023.g.</t>
  </si>
  <si>
    <t>082 Službe kulture</t>
  </si>
  <si>
    <t>08 Rekreacija, kultura i religija</t>
  </si>
  <si>
    <t>POSEBNI DIO</t>
  </si>
  <si>
    <t>PREGLED UKUPNIH PRIHODA I RASHODA PO IZVORIMA FINANCIRANJA</t>
  </si>
  <si>
    <t>Oznaka  IF</t>
  </si>
  <si>
    <t>Naziv izvora financiranja</t>
  </si>
  <si>
    <t>Izvorni plan 2023.</t>
  </si>
  <si>
    <t>Ostvarenje/ izvršenje 2023.</t>
  </si>
  <si>
    <t>5=4/3* 100</t>
  </si>
  <si>
    <t>PRIHODI</t>
  </si>
  <si>
    <t>RASHODI</t>
  </si>
  <si>
    <t>Korišteni rezultat</t>
  </si>
  <si>
    <t xml:space="preserve">PRIHODI </t>
  </si>
  <si>
    <t>Višak prihoda korišten za pokriće rashoda</t>
  </si>
  <si>
    <t>Korišteni višak za pokriće rashoda tekuće godine</t>
  </si>
  <si>
    <t>PRIHODI I PRIMICI  POSLOVANJA</t>
  </si>
  <si>
    <t>GODIŠNJI IZVJEŠTAJ O IZVRŠENJU FINANCIJSKOG PLANA ZA 2023.g.PO EKONOMSKOJ KLASIFIKACIJI</t>
  </si>
  <si>
    <t>GODIŠNJI IZVJEŠTAJ O IZVRŠENJU FINANCIJSKOG PLANA ZA 2023.g.                                                                                                                         PO PROGRAMSKOJ, EKONOMSKOJ KLASIFIKACIJI I IZVORIMA FINANCIRANJA</t>
  </si>
  <si>
    <t>Rebalans financijskog plana</t>
  </si>
  <si>
    <t>*</t>
  </si>
  <si>
    <t>Pomoći iz županijskog proračuna</t>
  </si>
  <si>
    <t>Tekuće donacije</t>
  </si>
  <si>
    <t>Ostali prihodi</t>
  </si>
  <si>
    <t>321</t>
  </si>
  <si>
    <t>3214</t>
  </si>
  <si>
    <t>Ostale naknade troškova zaposlenima</t>
  </si>
  <si>
    <t>3225</t>
  </si>
  <si>
    <t>3235</t>
  </si>
  <si>
    <t>324</t>
  </si>
  <si>
    <t>3241</t>
  </si>
  <si>
    <t>329</t>
  </si>
  <si>
    <t>34</t>
  </si>
  <si>
    <t>343</t>
  </si>
  <si>
    <t>38</t>
  </si>
  <si>
    <t>381</t>
  </si>
  <si>
    <t>3811</t>
  </si>
  <si>
    <t>41</t>
  </si>
  <si>
    <t>412</t>
  </si>
  <si>
    <t xml:space="preserve">Ostali rashodi </t>
  </si>
  <si>
    <t>Tekuće donacije u novcu</t>
  </si>
  <si>
    <t>Rashodi za nabavu neproizvedene dugotrajne imovine</t>
  </si>
  <si>
    <t>Nematerijalna imovina</t>
  </si>
  <si>
    <t>4123</t>
  </si>
  <si>
    <t>Licence</t>
  </si>
  <si>
    <t>42</t>
  </si>
  <si>
    <t>Rashodi za nabavu prizvedene dugotrajne imovine</t>
  </si>
  <si>
    <t>422</t>
  </si>
  <si>
    <t>4221</t>
  </si>
  <si>
    <t>Uredska oprema i namještaj</t>
  </si>
  <si>
    <t xml:space="preserve">Rashodi po izvorima su zbrojeni ukupni +kapitalni rashodi po izvorima </t>
  </si>
  <si>
    <t>54</t>
  </si>
  <si>
    <t xml:space="preserve">smanjila za 7.967,48 jer su kasno ukucali u riznicu </t>
  </si>
  <si>
    <t>JAVNA USTANOVA U KULTURI HRVATSKI DOM</t>
  </si>
  <si>
    <t>T350004</t>
  </si>
  <si>
    <t>TEKUĆI PROJEKT: HRVATSKI DOM</t>
  </si>
  <si>
    <t>ostali prihodi stavka  683 u iznosu od 493,13 eur-a iz PR-RAS nije ukucana u RVI tako da se za taj iznos razlikuju prihodi</t>
  </si>
  <si>
    <t>PRIHODI I RASHODI SU UZETI IZ IZVJEŠTAJA O IZVRŠENJU GRADA A NE IZ PRRASA</t>
  </si>
  <si>
    <t xml:space="preserve">u PRRASU SU PRIHODI VEĆI ZA 496,13Eur-a ALI NISU PRIKAZANI KROZ RIZNICU GRADA A RASHODI </t>
  </si>
  <si>
    <t xml:space="preserve">SU POSLANE KAO OGLEDNI PRIMJERAK </t>
  </si>
  <si>
    <t xml:space="preserve">Usluge telefona, pošte i prijevoza </t>
  </si>
  <si>
    <t xml:space="preserve">SU veći za ZA 1.506,53 EUR-A ./IZVOR GRAD /SKUPINA 32/ ;U TABLICAMA KOJE JE POSLAO GRAD SKUPINA 32 </t>
  </si>
  <si>
    <t>JEMANJA  ZA ZNOS OD 7.968,48 IAKO JE UPISAN U RIZNICU NIJE PRIHVAĆEN OD GRADA ŠTO JE VIDLJIVO KROZ TABLICE KOJE</t>
  </si>
  <si>
    <t>Ostale naknade troškova zaposlenicima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</si>
</sst>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;[Red]&quot;-&quot;#,##0&quot; &quot;"/>
    <numFmt numFmtId="165" formatCode="#,##0.00\ _k_n"/>
  </numFmts>
  <fonts count="81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rgb="FFFF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i/>
      <sz val="16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4" tint="-0.24997000396251678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b/>
      <sz val="16"/>
      <color rgb="FFFF0000"/>
      <name val="Calibri"/>
      <family val="2"/>
    </font>
    <font>
      <b/>
      <i/>
      <sz val="10"/>
      <color theme="8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9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>
        <color rgb="FF000080"/>
      </left>
      <right style="thin">
        <color rgb="FF000080"/>
      </right>
      <top/>
      <bottom style="thin">
        <color rgb="FFC0C0C0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thin">
        <color rgb="FF002060"/>
      </right>
      <top style="medium"/>
      <bottom style="thin">
        <color rgb="FF002060"/>
      </bottom>
    </border>
    <border>
      <left style="thin">
        <color rgb="FF002060"/>
      </left>
      <right style="medium"/>
      <top style="medium"/>
      <bottom style="thin">
        <color rgb="FF002060"/>
      </bottom>
    </border>
    <border>
      <left style="thin">
        <color rgb="FF002060"/>
      </left>
      <right style="medium"/>
      <top style="thin">
        <color rgb="FF002060"/>
      </top>
      <bottom style="thin">
        <color rgb="FF002060"/>
      </bottom>
    </border>
    <border>
      <left style="medium"/>
      <right style="thin">
        <color rgb="FF002060"/>
      </right>
      <top style="thin">
        <color rgb="FF002060"/>
      </top>
      <bottom style="thin">
        <color rgb="FF002060"/>
      </bottom>
    </border>
    <border>
      <left style="medium"/>
      <right style="thin">
        <color rgb="FF002060"/>
      </right>
      <top style="thin">
        <color rgb="FF002060"/>
      </top>
      <bottom style="medium"/>
    </border>
    <border>
      <left style="medium"/>
      <right style="thin">
        <color rgb="FF002060"/>
      </right>
      <top style="medium"/>
      <bottom style="thin">
        <color rgb="FF002060"/>
      </bottom>
    </border>
    <border>
      <left style="thin">
        <color rgb="FF000080"/>
      </left>
      <right style="thin">
        <color rgb="FF000080"/>
      </right>
      <top style="thin">
        <color rgb="FFC0C0C0"/>
      </top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 style="medium"/>
      <top style="thin">
        <color rgb="FF002060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/>
    </border>
    <border>
      <left style="thin"/>
      <right style="thin"/>
      <top/>
      <bottom/>
    </border>
    <border>
      <left style="thin">
        <color rgb="FF000080"/>
      </left>
      <right style="thin">
        <color rgb="FF000080"/>
      </right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>
        <color rgb="FF002060"/>
      </right>
      <top/>
      <bottom style="thin">
        <color rgb="FF002060"/>
      </bottom>
    </border>
    <border>
      <left style="thin">
        <color rgb="FF002060"/>
      </left>
      <right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786">
    <xf numFmtId="0" fontId="0" fillId="0" borderId="0" xfId="0"/>
    <xf numFmtId="3" fontId="7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left"/>
    </xf>
    <xf numFmtId="0" fontId="14" fillId="0" borderId="0" xfId="20" applyFont="1" applyAlignment="1">
      <alignment wrapText="1"/>
      <protection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/>
    <xf numFmtId="49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right" vertical="center"/>
    </xf>
    <xf numFmtId="49" fontId="20" fillId="2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6" fillId="6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49" fontId="20" fillId="8" borderId="1" xfId="0" applyNumberFormat="1" applyFont="1" applyFill="1" applyBorder="1" applyAlignment="1">
      <alignment horizontal="right" vertical="center"/>
    </xf>
    <xf numFmtId="49" fontId="20" fillId="8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6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0" fillId="5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1" fillId="5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0" xfId="20" applyFont="1" applyFill="1" applyAlignment="1">
      <alignment vertical="center"/>
      <protection/>
    </xf>
    <xf numFmtId="0" fontId="23" fillId="0" borderId="0" xfId="0" applyFont="1"/>
    <xf numFmtId="0" fontId="24" fillId="0" borderId="0" xfId="0" applyFont="1"/>
    <xf numFmtId="3" fontId="8" fillId="6" borderId="6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left" vertical="center"/>
    </xf>
    <xf numFmtId="3" fontId="5" fillId="6" borderId="6" xfId="0" applyNumberFormat="1" applyFont="1" applyFill="1" applyBorder="1" applyAlignment="1">
      <alignment horizontal="left" vertical="top"/>
    </xf>
    <xf numFmtId="49" fontId="6" fillId="6" borderId="6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left" vertical="top"/>
    </xf>
    <xf numFmtId="49" fontId="9" fillId="6" borderId="6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4" fontId="20" fillId="8" borderId="1" xfId="0" applyNumberFormat="1" applyFont="1" applyFill="1" applyBorder="1" applyAlignment="1">
      <alignment horizontal="right" vertical="center" wrapText="1"/>
    </xf>
    <xf numFmtId="4" fontId="5" fillId="6" borderId="6" xfId="0" applyNumberFormat="1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vertical="center"/>
    </xf>
    <xf numFmtId="4" fontId="6" fillId="6" borderId="6" xfId="0" applyNumberFormat="1" applyFont="1" applyFill="1" applyBorder="1" applyAlignment="1">
      <alignment vertical="center"/>
    </xf>
    <xf numFmtId="4" fontId="9" fillId="5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/>
    <xf numFmtId="4" fontId="1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8" fillId="0" borderId="0" xfId="0" applyNumberFormat="1" applyFont="1" applyAlignment="1">
      <alignment horizontal="right" vertical="center"/>
    </xf>
    <xf numFmtId="4" fontId="17" fillId="0" borderId="6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" fontId="20" fillId="7" borderId="1" xfId="0" applyNumberFormat="1" applyFont="1" applyFill="1" applyBorder="1" applyAlignment="1">
      <alignment horizontal="right" vertical="center"/>
    </xf>
    <xf numFmtId="4" fontId="20" fillId="5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horizontal="right" vertical="center"/>
    </xf>
    <xf numFmtId="4" fontId="6" fillId="6" borderId="6" xfId="0" applyNumberFormat="1" applyFont="1" applyFill="1" applyBorder="1" applyAlignment="1">
      <alignment horizontal="right" vertical="center"/>
    </xf>
    <xf numFmtId="4" fontId="9" fillId="6" borderId="6" xfId="0" applyNumberFormat="1" applyFont="1" applyFill="1" applyBorder="1" applyAlignment="1">
      <alignment horizontal="right" vertical="center"/>
    </xf>
    <xf numFmtId="0" fontId="20" fillId="9" borderId="1" xfId="0" applyFont="1" applyFill="1" applyBorder="1" applyAlignment="1">
      <alignment horizontal="center" vertical="center"/>
    </xf>
    <xf numFmtId="49" fontId="20" fillId="9" borderId="1" xfId="0" applyNumberFormat="1" applyFont="1" applyFill="1" applyBorder="1" applyAlignment="1">
      <alignment horizontal="right" vertical="center"/>
    </xf>
    <xf numFmtId="49" fontId="20" fillId="9" borderId="1" xfId="0" applyNumberFormat="1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horizontal="right" vertical="center" wrapText="1"/>
    </xf>
    <xf numFmtId="4" fontId="19" fillId="10" borderId="1" xfId="0" applyNumberFormat="1" applyFont="1" applyFill="1" applyBorder="1" applyAlignment="1">
      <alignment horizontal="right" vertical="center"/>
    </xf>
    <xf numFmtId="1" fontId="22" fillId="0" borderId="6" xfId="0" applyNumberFormat="1" applyFont="1" applyBorder="1" applyAlignment="1">
      <alignment horizontal="center" vertical="center"/>
    </xf>
    <xf numFmtId="4" fontId="4" fillId="5" borderId="0" xfId="20" applyNumberFormat="1" applyFont="1" applyFill="1" applyAlignment="1">
      <alignment vertical="center" wrapText="1"/>
      <protection/>
    </xf>
    <xf numFmtId="4" fontId="13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7" fillId="6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/>
    </xf>
    <xf numFmtId="4" fontId="17" fillId="6" borderId="6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4" fontId="26" fillId="2" borderId="1" xfId="0" applyNumberFormat="1" applyFont="1" applyFill="1" applyBorder="1" applyAlignment="1">
      <alignment horizontal="right"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0" xfId="0" applyNumberFormat="1" applyFont="1" applyFill="1" applyAlignment="1">
      <alignment horizontal="center" vertical="center"/>
    </xf>
    <xf numFmtId="4" fontId="19" fillId="3" borderId="1" xfId="0" applyNumberFormat="1" applyFont="1" applyFill="1" applyBorder="1" applyAlignment="1">
      <alignment horizontal="right" vertical="center"/>
    </xf>
    <xf numFmtId="4" fontId="26" fillId="2" borderId="1" xfId="0" applyNumberFormat="1" applyFont="1" applyFill="1" applyBorder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8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" fontId="29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" fontId="3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 wrapText="1"/>
    </xf>
    <xf numFmtId="4" fontId="28" fillId="11" borderId="8" xfId="0" applyNumberFormat="1" applyFont="1" applyFill="1" applyBorder="1" applyAlignment="1">
      <alignment horizontal="center" vertical="center" wrapText="1"/>
    </xf>
    <xf numFmtId="4" fontId="28" fillId="11" borderId="9" xfId="0" applyNumberFormat="1" applyFont="1" applyFill="1" applyBorder="1" applyAlignment="1">
      <alignment horizontal="center" wrapText="1"/>
    </xf>
    <xf numFmtId="0" fontId="28" fillId="11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11" borderId="12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0" fontId="28" fillId="0" borderId="1" xfId="0" applyFont="1" applyBorder="1"/>
    <xf numFmtId="3" fontId="0" fillId="0" borderId="1" xfId="0" applyNumberFormat="1" applyBorder="1"/>
    <xf numFmtId="4" fontId="0" fillId="11" borderId="1" xfId="0" applyNumberFormat="1" applyFill="1" applyBorder="1"/>
    <xf numFmtId="0" fontId="0" fillId="11" borderId="15" xfId="0" applyFill="1" applyBorder="1"/>
    <xf numFmtId="0" fontId="0" fillId="0" borderId="14" xfId="0" applyBorder="1"/>
    <xf numFmtId="0" fontId="0" fillId="0" borderId="1" xfId="0" applyFont="1" applyBorder="1"/>
    <xf numFmtId="3" fontId="32" fillId="0" borderId="1" xfId="0" applyNumberFormat="1" applyFont="1" applyBorder="1"/>
    <xf numFmtId="4" fontId="2" fillId="11" borderId="1" xfId="0" applyNumberFormat="1" applyFont="1" applyFill="1" applyBorder="1"/>
    <xf numFmtId="4" fontId="0" fillId="11" borderId="15" xfId="0" applyNumberFormat="1" applyFill="1" applyBorder="1"/>
    <xf numFmtId="0" fontId="0" fillId="0" borderId="1" xfId="0" applyBorder="1"/>
    <xf numFmtId="4" fontId="28" fillId="11" borderId="1" xfId="0" applyNumberFormat="1" applyFont="1" applyFill="1" applyBorder="1"/>
    <xf numFmtId="0" fontId="31" fillId="0" borderId="1" xfId="0" applyFont="1" applyBorder="1"/>
    <xf numFmtId="2" fontId="0" fillId="11" borderId="15" xfId="0" applyNumberFormat="1" applyFill="1" applyBorder="1"/>
    <xf numFmtId="4" fontId="33" fillId="11" borderId="1" xfId="0" applyNumberFormat="1" applyFont="1" applyFill="1" applyBorder="1"/>
    <xf numFmtId="4" fontId="0" fillId="11" borderId="1" xfId="0" applyNumberFormat="1" applyFont="1" applyFill="1" applyBorder="1"/>
    <xf numFmtId="3" fontId="31" fillId="0" borderId="1" xfId="0" applyNumberFormat="1" applyFont="1" applyBorder="1"/>
    <xf numFmtId="4" fontId="31" fillId="11" borderId="1" xfId="0" applyNumberFormat="1" applyFont="1" applyFill="1" applyBorder="1"/>
    <xf numFmtId="0" fontId="31" fillId="0" borderId="1" xfId="0" applyFont="1" applyBorder="1" applyAlignment="1">
      <alignment horizontal="center"/>
    </xf>
    <xf numFmtId="3" fontId="28" fillId="0" borderId="1" xfId="0" applyNumberFormat="1" applyFont="1" applyBorder="1"/>
    <xf numFmtId="4" fontId="28" fillId="11" borderId="15" xfId="0" applyNumberFormat="1" applyFont="1" applyFill="1" applyBorder="1"/>
    <xf numFmtId="2" fontId="28" fillId="11" borderId="15" xfId="0" applyNumberFormat="1" applyFont="1" applyFill="1" applyBorder="1"/>
    <xf numFmtId="0" fontId="0" fillId="0" borderId="16" xfId="0" applyBorder="1"/>
    <xf numFmtId="0" fontId="28" fillId="0" borderId="17" xfId="0" applyFont="1" applyBorder="1" applyAlignment="1">
      <alignment horizontal="center" wrapText="1"/>
    </xf>
    <xf numFmtId="3" fontId="31" fillId="0" borderId="17" xfId="0" applyNumberFormat="1" applyFont="1" applyBorder="1"/>
    <xf numFmtId="4" fontId="31" fillId="0" borderId="17" xfId="0" applyNumberFormat="1" applyFont="1" applyBorder="1"/>
    <xf numFmtId="4" fontId="0" fillId="0" borderId="17" xfId="0" applyNumberFormat="1" applyBorder="1"/>
    <xf numFmtId="0" fontId="31" fillId="5" borderId="0" xfId="0" applyFont="1" applyFill="1" applyBorder="1" applyAlignment="1">
      <alignment wrapText="1"/>
    </xf>
    <xf numFmtId="3" fontId="0" fillId="5" borderId="0" xfId="0" applyNumberFormat="1" applyFill="1" applyBorder="1"/>
    <xf numFmtId="4" fontId="28" fillId="5" borderId="0" xfId="0" applyNumberFormat="1" applyFont="1" applyFill="1" applyBorder="1"/>
    <xf numFmtId="4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4" fontId="46" fillId="0" borderId="18" xfId="0" applyNumberFormat="1" applyFont="1" applyBorder="1" applyAlignment="1">
      <alignment vertical="center"/>
    </xf>
    <xf numFmtId="4" fontId="45" fillId="11" borderId="19" xfId="0" applyNumberFormat="1" applyFont="1" applyFill="1" applyBorder="1" applyAlignment="1" applyProtection="1">
      <alignment horizontal="right" vertical="center" shrinkToFit="1"/>
      <protection locked="0"/>
    </xf>
    <xf numFmtId="4" fontId="48" fillId="11" borderId="1" xfId="0" applyNumberFormat="1" applyFont="1" applyFill="1" applyBorder="1"/>
    <xf numFmtId="4" fontId="0" fillId="0" borderId="20" xfId="0" applyNumberFormat="1" applyBorder="1"/>
    <xf numFmtId="4" fontId="9" fillId="0" borderId="0" xfId="0" applyNumberFormat="1" applyFont="1" applyAlignment="1">
      <alignment vertical="center"/>
    </xf>
    <xf numFmtId="0" fontId="0" fillId="5" borderId="0" xfId="0" applyFill="1" applyBorder="1"/>
    <xf numFmtId="4" fontId="0" fillId="5" borderId="0" xfId="0" applyNumberFormat="1" applyFill="1" applyBorder="1"/>
    <xf numFmtId="0" fontId="20" fillId="5" borderId="0" xfId="0" applyFont="1" applyFill="1" applyBorder="1"/>
    <xf numFmtId="0" fontId="25" fillId="5" borderId="0" xfId="0" applyFont="1" applyFill="1" applyBorder="1"/>
    <xf numFmtId="0" fontId="0" fillId="5" borderId="0" xfId="0" applyFill="1" applyBorder="1" applyAlignment="1">
      <alignment vertical="center"/>
    </xf>
    <xf numFmtId="0" fontId="31" fillId="5" borderId="0" xfId="0" applyFont="1" applyFill="1" applyBorder="1"/>
    <xf numFmtId="0" fontId="32" fillId="5" borderId="0" xfId="0" applyFont="1" applyFill="1" applyBorder="1"/>
    <xf numFmtId="0" fontId="31" fillId="5" borderId="0" xfId="0" applyFont="1" applyFill="1" applyBorder="1" applyAlignment="1">
      <alignment horizontal="center" wrapText="1"/>
    </xf>
    <xf numFmtId="0" fontId="31" fillId="5" borderId="0" xfId="0" applyFont="1" applyFill="1" applyBorder="1" applyAlignment="1">
      <alignment horizontal="center" vertical="center"/>
    </xf>
    <xf numFmtId="3" fontId="28" fillId="5" borderId="0" xfId="0" applyNumberFormat="1" applyFont="1" applyFill="1" applyBorder="1" applyAlignment="1">
      <alignment horizontal="center" vertical="center" wrapText="1"/>
    </xf>
    <xf numFmtId="4" fontId="28" fillId="5" borderId="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horizontal="center"/>
    </xf>
    <xf numFmtId="3" fontId="0" fillId="5" borderId="0" xfId="0" applyNumberFormat="1" applyFont="1" applyFill="1" applyBorder="1"/>
    <xf numFmtId="2" fontId="28" fillId="5" borderId="0" xfId="0" applyNumberFormat="1" applyFont="1" applyFill="1" applyBorder="1"/>
    <xf numFmtId="0" fontId="32" fillId="5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wrapText="1"/>
    </xf>
    <xf numFmtId="3" fontId="32" fillId="5" borderId="0" xfId="0" applyNumberFormat="1" applyFont="1" applyFill="1" applyBorder="1"/>
    <xf numFmtId="4" fontId="32" fillId="5" borderId="0" xfId="0" applyNumberFormat="1" applyFont="1" applyFill="1" applyBorder="1"/>
    <xf numFmtId="4" fontId="31" fillId="5" borderId="0" xfId="0" applyNumberFormat="1" applyFont="1" applyFill="1" applyBorder="1"/>
    <xf numFmtId="1" fontId="28" fillId="5" borderId="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/>
    <xf numFmtId="3" fontId="31" fillId="5" borderId="0" xfId="0" applyNumberFormat="1" applyFont="1" applyFill="1" applyBorder="1"/>
    <xf numFmtId="4" fontId="0" fillId="5" borderId="0" xfId="0" applyNumberFormat="1" applyFont="1" applyFill="1" applyBorder="1"/>
    <xf numFmtId="2" fontId="0" fillId="5" borderId="0" xfId="0" applyNumberFormat="1" applyFont="1" applyFill="1" applyBorder="1"/>
    <xf numFmtId="0" fontId="31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3" fontId="26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4" fontId="0" fillId="5" borderId="0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 horizontal="right"/>
    </xf>
    <xf numFmtId="3" fontId="28" fillId="5" borderId="0" xfId="0" applyNumberFormat="1" applyFont="1" applyFill="1" applyBorder="1"/>
    <xf numFmtId="4" fontId="36" fillId="5" borderId="0" xfId="0" applyNumberFormat="1" applyFont="1" applyFill="1" applyBorder="1"/>
    <xf numFmtId="2" fontId="0" fillId="5" borderId="0" xfId="0" applyNumberFormat="1" applyFill="1" applyBorder="1"/>
    <xf numFmtId="4" fontId="37" fillId="5" borderId="0" xfId="0" applyNumberFormat="1" applyFont="1" applyFill="1" applyBorder="1"/>
    <xf numFmtId="0" fontId="31" fillId="5" borderId="0" xfId="0" applyFont="1" applyFill="1" applyBorder="1" applyAlignment="1">
      <alignment horizontal="center"/>
    </xf>
    <xf numFmtId="4" fontId="26" fillId="5" borderId="0" xfId="0" applyNumberFormat="1" applyFont="1" applyFill="1" applyBorder="1"/>
    <xf numFmtId="4" fontId="38" fillId="5" borderId="0" xfId="0" applyNumberFormat="1" applyFont="1" applyFill="1" applyBorder="1"/>
    <xf numFmtId="0" fontId="40" fillId="5" borderId="0" xfId="0" applyFont="1" applyFill="1" applyBorder="1"/>
    <xf numFmtId="0" fontId="41" fillId="5" borderId="0" xfId="0" applyFont="1" applyFill="1" applyBorder="1"/>
    <xf numFmtId="0" fontId="28" fillId="5" borderId="0" xfId="0" applyFont="1" applyFill="1" applyBorder="1" applyAlignment="1">
      <alignment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wrapText="1"/>
    </xf>
    <xf numFmtId="4" fontId="0" fillId="5" borderId="0" xfId="0" applyNumberFormat="1" applyFont="1" applyFill="1" applyBorder="1" applyAlignment="1">
      <alignment horizontal="center" wrapText="1"/>
    </xf>
    <xf numFmtId="4" fontId="28" fillId="5" borderId="0" xfId="0" applyNumberFormat="1" applyFont="1" applyFill="1" applyBorder="1" applyAlignment="1">
      <alignment horizontal="center" wrapText="1"/>
    </xf>
    <xf numFmtId="1" fontId="28" fillId="5" borderId="0" xfId="0" applyNumberFormat="1" applyFont="1" applyFill="1" applyBorder="1" applyAlignment="1">
      <alignment horizontal="center"/>
    </xf>
    <xf numFmtId="3" fontId="28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/>
    </xf>
    <xf numFmtId="2" fontId="31" fillId="5" borderId="0" xfId="0" applyNumberFormat="1" applyFont="1" applyFill="1" applyBorder="1"/>
    <xf numFmtId="0" fontId="42" fillId="5" borderId="0" xfId="0" applyFont="1" applyFill="1" applyBorder="1" applyAlignment="1">
      <alignment/>
    </xf>
    <xf numFmtId="2" fontId="28" fillId="5" borderId="0" xfId="0" applyNumberFormat="1" applyFont="1" applyFill="1" applyBorder="1" applyAlignment="1">
      <alignment horizontal="center"/>
    </xf>
    <xf numFmtId="4" fontId="31" fillId="5" borderId="0" xfId="0" applyNumberFormat="1" applyFont="1" applyFill="1" applyBorder="1"/>
    <xf numFmtId="0" fontId="26" fillId="5" borderId="0" xfId="0" applyFont="1" applyFill="1" applyBorder="1"/>
    <xf numFmtId="4" fontId="32" fillId="5" borderId="0" xfId="0" applyNumberFormat="1" applyFont="1" applyFill="1" applyBorder="1"/>
    <xf numFmtId="165" fontId="31" fillId="5" borderId="0" xfId="0" applyNumberFormat="1" applyFont="1" applyFill="1" applyBorder="1" applyAlignment="1">
      <alignment/>
    </xf>
    <xf numFmtId="0" fontId="43" fillId="5" borderId="0" xfId="0" applyFont="1" applyFill="1" applyBorder="1"/>
    <xf numFmtId="3" fontId="44" fillId="5" borderId="0" xfId="0" applyNumberFormat="1" applyFont="1" applyFill="1" applyBorder="1"/>
    <xf numFmtId="4" fontId="44" fillId="5" borderId="0" xfId="0" applyNumberFormat="1" applyFont="1" applyFill="1" applyBorder="1"/>
    <xf numFmtId="0" fontId="44" fillId="5" borderId="0" xfId="0" applyFont="1" applyFill="1" applyBorder="1"/>
    <xf numFmtId="0" fontId="38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/>
    <xf numFmtId="0" fontId="37" fillId="5" borderId="0" xfId="0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4" fontId="28" fillId="2" borderId="1" xfId="0" applyNumberFormat="1" applyFont="1" applyFill="1" applyBorder="1" applyAlignment="1">
      <alignment horizontal="right" vertical="center" wrapText="1"/>
    </xf>
    <xf numFmtId="49" fontId="28" fillId="2" borderId="1" xfId="0" applyNumberFormat="1" applyFont="1" applyFill="1" applyBorder="1" applyAlignment="1">
      <alignment horizontal="right" vertical="center"/>
    </xf>
    <xf numFmtId="49" fontId="28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2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50" fillId="6" borderId="1" xfId="0" applyNumberFormat="1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4" fontId="51" fillId="12" borderId="4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 wrapText="1"/>
    </xf>
    <xf numFmtId="4" fontId="51" fillId="12" borderId="4" xfId="0" applyNumberFormat="1" applyFont="1" applyFill="1" applyBorder="1" applyAlignment="1">
      <alignment horizontal="right" vertical="center"/>
    </xf>
    <xf numFmtId="4" fontId="14" fillId="2" borderId="4" xfId="0" applyNumberFormat="1" applyFont="1" applyFill="1" applyBorder="1" applyAlignment="1">
      <alignment vertical="center"/>
    </xf>
    <xf numFmtId="4" fontId="52" fillId="12" borderId="21" xfId="0" applyNumberFormat="1" applyFont="1" applyFill="1" applyBorder="1" applyAlignment="1">
      <alignment horizontal="right" vertical="center"/>
    </xf>
    <xf numFmtId="0" fontId="14" fillId="5" borderId="0" xfId="0" applyFont="1" applyFill="1"/>
    <xf numFmtId="0" fontId="51" fillId="2" borderId="4" xfId="0" applyFont="1" applyFill="1" applyBorder="1" applyAlignment="1">
      <alignment horizontal="right" vertical="center"/>
    </xf>
    <xf numFmtId="3" fontId="51" fillId="2" borderId="4" xfId="0" applyNumberFormat="1" applyFont="1" applyFill="1" applyBorder="1" applyAlignment="1">
      <alignment horizontal="right" vertical="center"/>
    </xf>
    <xf numFmtId="0" fontId="51" fillId="2" borderId="22" xfId="0" applyFont="1" applyFill="1" applyBorder="1" applyAlignment="1">
      <alignment horizontal="right" vertical="center"/>
    </xf>
    <xf numFmtId="3" fontId="51" fillId="2" borderId="22" xfId="0" applyNumberFormat="1" applyFont="1" applyFill="1" applyBorder="1" applyAlignment="1">
      <alignment horizontal="right" vertical="center"/>
    </xf>
    <xf numFmtId="3" fontId="52" fillId="12" borderId="21" xfId="0" applyNumberFormat="1" applyFont="1" applyFill="1" applyBorder="1" applyAlignment="1">
      <alignment horizontal="right" vertical="center"/>
    </xf>
    <xf numFmtId="0" fontId="52" fillId="13" borderId="0" xfId="0" applyFont="1" applyFill="1" applyAlignment="1">
      <alignment vertical="center" wrapText="1"/>
    </xf>
    <xf numFmtId="0" fontId="52" fillId="13" borderId="0" xfId="0" applyFont="1" applyFill="1" applyAlignment="1">
      <alignment horizontal="right" vertical="center"/>
    </xf>
    <xf numFmtId="4" fontId="51" fillId="2" borderId="4" xfId="0" applyNumberFormat="1" applyFont="1" applyFill="1" applyBorder="1" applyAlignment="1">
      <alignment horizontal="right" vertical="center" wrapText="1"/>
    </xf>
    <xf numFmtId="4" fontId="51" fillId="2" borderId="22" xfId="0" applyNumberFormat="1" applyFont="1" applyFill="1" applyBorder="1" applyAlignment="1">
      <alignment horizontal="right" vertical="center" wrapText="1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4" fontId="51" fillId="2" borderId="6" xfId="0" applyNumberFormat="1" applyFont="1" applyFill="1" applyBorder="1" applyAlignment="1">
      <alignment horizontal="right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49" fontId="28" fillId="2" borderId="5" xfId="0" applyNumberFormat="1" applyFont="1" applyFill="1" applyBorder="1" applyAlignment="1">
      <alignment vertical="center"/>
    </xf>
    <xf numFmtId="4" fontId="28" fillId="2" borderId="5" xfId="0" applyNumberFormat="1" applyFont="1" applyFill="1" applyBorder="1" applyAlignment="1">
      <alignment horizontal="right" vertical="center" wrapText="1"/>
    </xf>
    <xf numFmtId="49" fontId="28" fillId="3" borderId="1" xfId="0" applyNumberFormat="1" applyFont="1" applyFill="1" applyBorder="1" applyAlignment="1">
      <alignment horizontal="right" vertical="center"/>
    </xf>
    <xf numFmtId="0" fontId="28" fillId="4" borderId="1" xfId="0" applyFont="1" applyFill="1" applyBorder="1" applyAlignment="1">
      <alignment vertical="center"/>
    </xf>
    <xf numFmtId="49" fontId="28" fillId="3" borderId="1" xfId="0" applyNumberFormat="1" applyFont="1" applyFill="1" applyBorder="1" applyAlignment="1">
      <alignment vertical="center"/>
    </xf>
    <xf numFmtId="4" fontId="28" fillId="3" borderId="1" xfId="0" applyNumberFormat="1" applyFont="1" applyFill="1" applyBorder="1" applyAlignment="1">
      <alignment horizontal="right" vertical="center"/>
    </xf>
    <xf numFmtId="4" fontId="28" fillId="4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" fontId="53" fillId="0" borderId="23" xfId="0" applyNumberFormat="1" applyFont="1" applyFill="1" applyBorder="1" applyAlignment="1" applyProtection="1">
      <alignment horizontal="right" vertical="top" shrinkToFit="1"/>
      <protection locked="0"/>
    </xf>
    <xf numFmtId="49" fontId="28" fillId="0" borderId="1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4" fontId="53" fillId="0" borderId="1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8" fillId="0" borderId="24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" fontId="28" fillId="0" borderId="6" xfId="0" applyNumberFormat="1" applyFont="1" applyBorder="1" applyAlignment="1">
      <alignment horizontal="right" vertical="center"/>
    </xf>
    <xf numFmtId="0" fontId="14" fillId="6" borderId="6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6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0" fontId="28" fillId="0" borderId="24" xfId="0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 wrapText="1"/>
    </xf>
    <xf numFmtId="4" fontId="31" fillId="0" borderId="0" xfId="0" applyNumberFormat="1" applyFont="1" applyAlignment="1">
      <alignment vertical="center"/>
    </xf>
    <xf numFmtId="4" fontId="28" fillId="14" borderId="1" xfId="0" applyNumberFormat="1" applyFont="1" applyFill="1" applyBorder="1" applyAlignment="1">
      <alignment horizontal="center" vertical="center" wrapText="1"/>
    </xf>
    <xf numFmtId="4" fontId="5" fillId="14" borderId="1" xfId="0" applyNumberFormat="1" applyFont="1" applyFill="1" applyBorder="1" applyAlignment="1">
      <alignment horizontal="center" vertical="center" wrapText="1"/>
    </xf>
    <xf numFmtId="3" fontId="47" fillId="5" borderId="0" xfId="0" applyNumberFormat="1" applyFont="1" applyFill="1" applyAlignment="1">
      <alignment vertical="center"/>
    </xf>
    <xf numFmtId="3" fontId="5" fillId="14" borderId="1" xfId="0" applyNumberFormat="1" applyFont="1" applyFill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31" fillId="4" borderId="6" xfId="0" applyFont="1" applyFill="1" applyBorder="1" applyAlignment="1">
      <alignment horizontal="left" vertical="center" wrapText="1"/>
    </xf>
    <xf numFmtId="4" fontId="28" fillId="4" borderId="1" xfId="0" applyNumberFormat="1" applyFont="1" applyFill="1" applyBorder="1" applyAlignment="1">
      <alignment horizontal="right" vertical="center"/>
    </xf>
    <xf numFmtId="4" fontId="31" fillId="4" borderId="1" xfId="0" applyNumberFormat="1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left" vertical="center" wrapText="1"/>
    </xf>
    <xf numFmtId="4" fontId="19" fillId="14" borderId="1" xfId="0" applyNumberFormat="1" applyFont="1" applyFill="1" applyBorder="1" applyAlignment="1">
      <alignment vertical="center"/>
    </xf>
    <xf numFmtId="4" fontId="6" fillId="11" borderId="1" xfId="0" applyNumberFormat="1" applyFont="1" applyFill="1" applyBorder="1" applyAlignment="1">
      <alignment horizontal="right" vertical="center"/>
    </xf>
    <xf numFmtId="4" fontId="28" fillId="6" borderId="6" xfId="0" applyNumberFormat="1" applyFont="1" applyFill="1" applyBorder="1" applyAlignment="1">
      <alignment horizontal="center" vertical="center" wrapText="1"/>
    </xf>
    <xf numFmtId="1" fontId="50" fillId="6" borderId="6" xfId="0" applyNumberFormat="1" applyFont="1" applyFill="1" applyBorder="1" applyAlignment="1">
      <alignment horizontal="center" vertical="center" wrapText="1"/>
    </xf>
    <xf numFmtId="4" fontId="28" fillId="6" borderId="6" xfId="0" applyNumberFormat="1" applyFont="1" applyFill="1" applyBorder="1" applyAlignment="1">
      <alignment vertical="center"/>
    </xf>
    <xf numFmtId="4" fontId="2" fillId="6" borderId="6" xfId="0" applyNumberFormat="1" applyFont="1" applyFill="1" applyBorder="1" applyAlignment="1">
      <alignment vertical="center"/>
    </xf>
    <xf numFmtId="4" fontId="32" fillId="5" borderId="6" xfId="0" applyNumberFormat="1" applyFont="1" applyFill="1" applyBorder="1" applyAlignment="1">
      <alignment vertical="center"/>
    </xf>
    <xf numFmtId="0" fontId="54" fillId="0" borderId="0" xfId="0" applyFont="1"/>
    <xf numFmtId="165" fontId="54" fillId="0" borderId="0" xfId="0" applyNumberFormat="1" applyFont="1"/>
    <xf numFmtId="4" fontId="54" fillId="0" borderId="0" xfId="0" applyNumberFormat="1" applyFont="1"/>
    <xf numFmtId="0" fontId="54" fillId="0" borderId="0" xfId="0" applyFont="1" applyAlignment="1">
      <alignment/>
    </xf>
    <xf numFmtId="0" fontId="55" fillId="0" borderId="0" xfId="0" applyFont="1"/>
    <xf numFmtId="3" fontId="56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center" vertical="center"/>
    </xf>
    <xf numFmtId="4" fontId="56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4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65" fontId="60" fillId="0" borderId="0" xfId="0" applyNumberFormat="1" applyFont="1"/>
    <xf numFmtId="4" fontId="60" fillId="0" borderId="0" xfId="0" applyNumberFormat="1" applyFont="1"/>
    <xf numFmtId="0" fontId="60" fillId="0" borderId="0" xfId="0" applyFont="1"/>
    <xf numFmtId="4" fontId="61" fillId="0" borderId="0" xfId="0" applyNumberFormat="1" applyFont="1"/>
    <xf numFmtId="0" fontId="61" fillId="0" borderId="0" xfId="0" applyFont="1"/>
    <xf numFmtId="0" fontId="62" fillId="0" borderId="0" xfId="0" applyFont="1"/>
    <xf numFmtId="165" fontId="62" fillId="0" borderId="0" xfId="0" applyNumberFormat="1" applyFont="1"/>
    <xf numFmtId="4" fontId="62" fillId="0" borderId="0" xfId="0" applyNumberFormat="1" applyFont="1"/>
    <xf numFmtId="3" fontId="63" fillId="0" borderId="0" xfId="0" applyNumberFormat="1" applyFont="1" applyAlignment="1">
      <alignment vertical="center"/>
    </xf>
    <xf numFmtId="165" fontId="61" fillId="0" borderId="0" xfId="0" applyNumberFormat="1" applyFont="1"/>
    <xf numFmtId="10" fontId="60" fillId="0" borderId="0" xfId="0" applyNumberFormat="1" applyFont="1" applyAlignment="1">
      <alignment horizontal="left"/>
    </xf>
    <xf numFmtId="10" fontId="60" fillId="0" borderId="0" xfId="0" applyNumberFormat="1" applyFont="1"/>
    <xf numFmtId="4" fontId="64" fillId="0" borderId="0" xfId="0" applyNumberFormat="1" applyFont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4" fontId="66" fillId="0" borderId="0" xfId="0" applyNumberFormat="1" applyFont="1" applyAlignment="1">
      <alignment horizontal="center" vertical="center"/>
    </xf>
    <xf numFmtId="4" fontId="66" fillId="0" borderId="0" xfId="0" applyNumberFormat="1" applyFont="1" applyAlignment="1">
      <alignment vertical="center"/>
    </xf>
    <xf numFmtId="4" fontId="67" fillId="0" borderId="1" xfId="0" applyNumberFormat="1" applyFont="1" applyBorder="1" applyAlignment="1">
      <alignment horizontal="right" vertical="center"/>
    </xf>
    <xf numFmtId="4" fontId="68" fillId="4" borderId="1" xfId="0" applyNumberFormat="1" applyFont="1" applyFill="1" applyBorder="1" applyAlignment="1">
      <alignment horizontal="right" vertical="center"/>
    </xf>
    <xf numFmtId="4" fontId="69" fillId="4" borderId="1" xfId="0" applyNumberFormat="1" applyFont="1" applyFill="1" applyBorder="1" applyAlignment="1">
      <alignment horizontal="right" vertical="center"/>
    </xf>
    <xf numFmtId="4" fontId="70" fillId="7" borderId="1" xfId="0" applyNumberFormat="1" applyFont="1" applyFill="1" applyBorder="1" applyAlignment="1">
      <alignment horizontal="right" vertical="center"/>
    </xf>
    <xf numFmtId="4" fontId="71" fillId="4" borderId="1" xfId="0" applyNumberFormat="1" applyFont="1" applyFill="1" applyBorder="1" applyAlignment="1">
      <alignment horizontal="right" vertical="center"/>
    </xf>
    <xf numFmtId="4" fontId="71" fillId="6" borderId="6" xfId="0" applyNumberFormat="1" applyFont="1" applyFill="1" applyBorder="1" applyAlignment="1">
      <alignment horizontal="right" vertical="center"/>
    </xf>
    <xf numFmtId="4" fontId="72" fillId="6" borderId="6" xfId="0" applyNumberFormat="1" applyFont="1" applyFill="1" applyBorder="1" applyAlignment="1">
      <alignment horizontal="right" vertical="center"/>
    </xf>
    <xf numFmtId="4" fontId="73" fillId="6" borderId="6" xfId="0" applyNumberFormat="1" applyFont="1" applyFill="1" applyBorder="1" applyAlignment="1">
      <alignment horizontal="right" vertical="center"/>
    </xf>
    <xf numFmtId="165" fontId="58" fillId="0" borderId="0" xfId="0" applyNumberFormat="1" applyFont="1"/>
    <xf numFmtId="3" fontId="57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3" fontId="62" fillId="0" borderId="0" xfId="0" applyNumberFormat="1" applyFont="1" applyAlignment="1">
      <alignment vertical="center"/>
    </xf>
    <xf numFmtId="3" fontId="5" fillId="14" borderId="25" xfId="0" applyNumberFormat="1" applyFont="1" applyFill="1" applyBorder="1" applyAlignment="1">
      <alignment horizontal="center" vertical="center" wrapText="1"/>
    </xf>
    <xf numFmtId="3" fontId="5" fillId="14" borderId="26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49" fontId="5" fillId="0" borderId="28" xfId="25" applyNumberFormat="1" applyFont="1" applyBorder="1" applyAlignment="1">
      <alignment horizontal="left" vertical="center" wrapText="1"/>
      <protection/>
    </xf>
    <xf numFmtId="49" fontId="5" fillId="0" borderId="29" xfId="25" applyNumberFormat="1" applyFont="1" applyBorder="1" applyAlignment="1">
      <alignment horizontal="left" vertical="center" wrapText="1"/>
      <protection/>
    </xf>
    <xf numFmtId="0" fontId="4" fillId="5" borderId="0" xfId="20" applyFont="1" applyFill="1" applyAlignment="1">
      <alignment horizontal="center" vertical="center" wrapText="1"/>
      <protection/>
    </xf>
    <xf numFmtId="0" fontId="12" fillId="5" borderId="0" xfId="20" applyFont="1" applyFill="1" applyAlignment="1">
      <alignment vertical="center" wrapText="1"/>
      <protection/>
    </xf>
    <xf numFmtId="0" fontId="5" fillId="11" borderId="30" xfId="20" applyFont="1" applyFill="1" applyBorder="1" applyAlignment="1">
      <alignment horizontal="center" vertical="center" wrapText="1"/>
      <protection/>
    </xf>
    <xf numFmtId="0" fontId="17" fillId="5" borderId="28" xfId="20" applyFont="1" applyFill="1" applyBorder="1" applyAlignment="1">
      <alignment horizontal="center" vertical="center" wrapText="1"/>
      <protection/>
    </xf>
    <xf numFmtId="0" fontId="7" fillId="5" borderId="28" xfId="20" applyFont="1" applyFill="1" applyBorder="1" applyAlignment="1">
      <alignment horizontal="center" vertical="center" wrapText="1"/>
      <protection/>
    </xf>
    <xf numFmtId="4" fontId="6" fillId="0" borderId="6" xfId="25" applyNumberFormat="1" applyFont="1" applyBorder="1" applyAlignment="1">
      <alignment horizontal="right" vertical="center"/>
      <protection/>
    </xf>
    <xf numFmtId="3" fontId="5" fillId="5" borderId="6" xfId="20" applyNumberFormat="1" applyFont="1" applyFill="1" applyBorder="1" applyAlignment="1">
      <alignment horizontal="right" vertical="center"/>
      <protection/>
    </xf>
    <xf numFmtId="3" fontId="5" fillId="5" borderId="27" xfId="20" applyNumberFormat="1" applyFont="1" applyFill="1" applyBorder="1" applyAlignment="1">
      <alignment horizontal="right" vertical="center"/>
      <protection/>
    </xf>
    <xf numFmtId="4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4" fontId="6" fillId="5" borderId="32" xfId="20" applyNumberFormat="1" applyFont="1" applyFill="1" applyBorder="1" applyAlignment="1">
      <alignment horizontal="right" vertical="center" wrapText="1"/>
      <protection/>
    </xf>
    <xf numFmtId="3" fontId="5" fillId="5" borderId="32" xfId="20" applyNumberFormat="1" applyFont="1" applyFill="1" applyBorder="1" applyAlignment="1">
      <alignment horizontal="right" vertical="center"/>
      <protection/>
    </xf>
    <xf numFmtId="3" fontId="5" fillId="5" borderId="33" xfId="20" applyNumberFormat="1" applyFont="1" applyFill="1" applyBorder="1" applyAlignment="1">
      <alignment horizontal="right" vertical="center"/>
      <protection/>
    </xf>
    <xf numFmtId="3" fontId="8" fillId="5" borderId="0" xfId="0" applyNumberFormat="1" applyFont="1" applyFill="1" applyAlignment="1">
      <alignment vertical="center"/>
    </xf>
    <xf numFmtId="4" fontId="8" fillId="6" borderId="0" xfId="0" applyNumberFormat="1" applyFont="1" applyFill="1" applyAlignment="1">
      <alignment horizontal="right" vertical="center"/>
    </xf>
    <xf numFmtId="0" fontId="4" fillId="6" borderId="6" xfId="0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right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3" fontId="75" fillId="15" borderId="6" xfId="0" applyNumberFormat="1" applyFont="1" applyFill="1" applyBorder="1" applyAlignment="1">
      <alignment horizontal="left" vertical="center"/>
    </xf>
    <xf numFmtId="0" fontId="75" fillId="15" borderId="6" xfId="0" applyFont="1" applyFill="1" applyBorder="1" applyAlignment="1">
      <alignment horizontal="left" vertical="center" wrapText="1"/>
    </xf>
    <xf numFmtId="4" fontId="8" fillId="15" borderId="6" xfId="0" applyNumberFormat="1" applyFont="1" applyFill="1" applyBorder="1" applyAlignment="1">
      <alignment horizontal="right" vertical="center" wrapText="1"/>
    </xf>
    <xf numFmtId="3" fontId="4" fillId="16" borderId="6" xfId="0" applyNumberFormat="1" applyFont="1" applyFill="1" applyBorder="1" applyAlignment="1">
      <alignment horizontal="left" vertical="center"/>
    </xf>
    <xf numFmtId="4" fontId="74" fillId="17" borderId="6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left" vertical="center" wrapText="1"/>
    </xf>
    <xf numFmtId="4" fontId="7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4" fontId="76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4" fontId="74" fillId="6" borderId="6" xfId="0" applyNumberFormat="1" applyFont="1" applyFill="1" applyBorder="1" applyAlignment="1">
      <alignment horizontal="right" vertical="center"/>
    </xf>
    <xf numFmtId="4" fontId="4" fillId="6" borderId="6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left" vertical="center" wrapText="1"/>
    </xf>
    <xf numFmtId="4" fontId="16" fillId="6" borderId="6" xfId="0" applyNumberFormat="1" applyFont="1" applyFill="1" applyBorder="1" applyAlignment="1">
      <alignment horizontal="right" vertical="center"/>
    </xf>
    <xf numFmtId="4" fontId="8" fillId="6" borderId="6" xfId="0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 vertical="center" wrapText="1"/>
    </xf>
    <xf numFmtId="4" fontId="76" fillId="6" borderId="6" xfId="0" applyNumberFormat="1" applyFont="1" applyFill="1" applyBorder="1" applyAlignment="1">
      <alignment horizontal="right" vertical="center"/>
    </xf>
    <xf numFmtId="4" fontId="12" fillId="6" borderId="6" xfId="0" applyNumberFormat="1" applyFont="1" applyFill="1" applyBorder="1" applyAlignment="1">
      <alignment horizontal="right" vertical="center"/>
    </xf>
    <xf numFmtId="4" fontId="4" fillId="16" borderId="6" xfId="0" applyNumberFormat="1" applyFont="1" applyFill="1" applyBorder="1" applyAlignment="1">
      <alignment horizontal="right" vertical="center"/>
    </xf>
    <xf numFmtId="4" fontId="4" fillId="17" borderId="6" xfId="0" applyNumberFormat="1" applyFont="1" applyFill="1" applyBorder="1" applyAlignment="1">
      <alignment horizontal="right" vertical="center"/>
    </xf>
    <xf numFmtId="4" fontId="74" fillId="16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left" vertical="center"/>
    </xf>
    <xf numFmtId="4" fontId="74" fillId="3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4" fontId="16" fillId="4" borderId="6" xfId="0" applyNumberFormat="1" applyFont="1" applyFill="1" applyBorder="1" applyAlignment="1">
      <alignment horizontal="right" vertical="center"/>
    </xf>
    <xf numFmtId="4" fontId="8" fillId="4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4" fontId="74" fillId="4" borderId="6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4" fontId="76" fillId="4" borderId="6" xfId="0" applyNumberFormat="1" applyFont="1" applyFill="1" applyBorder="1" applyAlignment="1">
      <alignment horizontal="right" vertical="center"/>
    </xf>
    <xf numFmtId="4" fontId="12" fillId="4" borderId="6" xfId="0" applyNumberFormat="1" applyFont="1" applyFill="1" applyBorder="1" applyAlignment="1">
      <alignment horizontal="right" vertical="center"/>
    </xf>
    <xf numFmtId="3" fontId="4" fillId="17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3" fontId="77" fillId="18" borderId="6" xfId="0" applyNumberFormat="1" applyFont="1" applyFill="1" applyBorder="1" applyAlignment="1">
      <alignment horizontal="left" vertical="center" wrapText="1"/>
    </xf>
    <xf numFmtId="4" fontId="74" fillId="18" borderId="6" xfId="0" applyNumberFormat="1" applyFont="1" applyFill="1" applyBorder="1" applyAlignment="1">
      <alignment horizontal="right" vertical="center"/>
    </xf>
    <xf numFmtId="4" fontId="8" fillId="19" borderId="6" xfId="0" applyNumberFormat="1" applyFont="1" applyFill="1" applyBorder="1" applyAlignment="1">
      <alignment horizontal="right" vertical="center"/>
    </xf>
    <xf numFmtId="3" fontId="78" fillId="16" borderId="6" xfId="0" applyNumberFormat="1" applyFont="1" applyFill="1" applyBorder="1" applyAlignment="1">
      <alignment horizontal="left" vertical="center"/>
    </xf>
    <xf numFmtId="4" fontId="8" fillId="17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left" vertical="center"/>
    </xf>
    <xf numFmtId="4" fontId="74" fillId="5" borderId="6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vertical="center"/>
    </xf>
    <xf numFmtId="4" fontId="8" fillId="5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vertical="center"/>
    </xf>
    <xf numFmtId="0" fontId="12" fillId="19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left" vertical="center"/>
    </xf>
    <xf numFmtId="0" fontId="12" fillId="17" borderId="6" xfId="0" applyFont="1" applyFill="1" applyBorder="1" applyAlignment="1">
      <alignment horizontal="left" vertical="center" wrapText="1"/>
    </xf>
    <xf numFmtId="4" fontId="5" fillId="6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49" fontId="2" fillId="0" borderId="35" xfId="0" applyNumberFormat="1" applyFont="1" applyBorder="1" applyAlignment="1">
      <alignment horizontal="right" vertical="center"/>
    </xf>
    <xf numFmtId="4" fontId="2" fillId="2" borderId="35" xfId="0" applyNumberFormat="1" applyFont="1" applyFill="1" applyBorder="1" applyAlignment="1">
      <alignment horizontal="right" vertical="center" wrapText="1"/>
    </xf>
    <xf numFmtId="4" fontId="32" fillId="0" borderId="35" xfId="0" applyNumberFormat="1" applyFont="1" applyBorder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4" fontId="20" fillId="6" borderId="1" xfId="0" applyNumberFormat="1" applyFont="1" applyFill="1" applyBorder="1" applyAlignment="1">
      <alignment horizontal="right" vertical="center" wrapText="1"/>
    </xf>
    <xf numFmtId="4" fontId="19" fillId="5" borderId="1" xfId="0" applyNumberFormat="1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vertical="center"/>
    </xf>
    <xf numFmtId="49" fontId="20" fillId="9" borderId="1" xfId="0" applyNumberFormat="1" applyFont="1" applyFill="1" applyBorder="1" applyAlignment="1">
      <alignment vertical="center" wrapText="1"/>
    </xf>
    <xf numFmtId="49" fontId="79" fillId="6" borderId="1" xfId="0" applyNumberFormat="1" applyFont="1" applyFill="1" applyBorder="1" applyAlignment="1">
      <alignment horizontal="right" vertical="center"/>
    </xf>
    <xf numFmtId="0" fontId="79" fillId="6" borderId="1" xfId="0" applyFont="1" applyFill="1" applyBorder="1" applyAlignment="1">
      <alignment horizontal="right" vertical="center"/>
    </xf>
    <xf numFmtId="0" fontId="37" fillId="6" borderId="1" xfId="0" applyFont="1" applyFill="1" applyBorder="1" applyAlignment="1">
      <alignment horizontal="right" vertical="center"/>
    </xf>
    <xf numFmtId="49" fontId="45" fillId="6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4" fontId="79" fillId="6" borderId="1" xfId="0" applyNumberFormat="1" applyFont="1" applyFill="1" applyBorder="1" applyAlignment="1">
      <alignment horizontal="right" vertical="center" wrapText="1"/>
    </xf>
    <xf numFmtId="4" fontId="37" fillId="6" borderId="1" xfId="0" applyNumberFormat="1" applyFont="1" applyFill="1" applyBorder="1" applyAlignment="1">
      <alignment horizontal="right" vertical="center" wrapText="1"/>
    </xf>
    <xf numFmtId="4" fontId="79" fillId="6" borderId="1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0" fontId="2" fillId="6" borderId="35" xfId="0" applyFont="1" applyFill="1" applyBorder="1" applyAlignment="1">
      <alignment horizontal="left" vertical="center" wrapText="1"/>
    </xf>
    <xf numFmtId="4" fontId="76" fillId="6" borderId="36" xfId="0" applyNumberFormat="1" applyFont="1" applyFill="1" applyBorder="1" applyAlignment="1">
      <alignment horizontal="right" vertical="center"/>
    </xf>
    <xf numFmtId="4" fontId="12" fillId="6" borderId="36" xfId="0" applyNumberFormat="1" applyFont="1" applyFill="1" applyBorder="1" applyAlignment="1">
      <alignment horizontal="right" vertical="center"/>
    </xf>
    <xf numFmtId="4" fontId="8" fillId="5" borderId="36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/>
    <xf numFmtId="4" fontId="76" fillId="0" borderId="1" xfId="0" applyNumberFormat="1" applyFont="1" applyBorder="1" applyAlignment="1">
      <alignment horizontal="right" vertical="center"/>
    </xf>
    <xf numFmtId="4" fontId="51" fillId="6" borderId="6" xfId="0" applyNumberFormat="1" applyFont="1" applyFill="1" applyBorder="1" applyAlignment="1">
      <alignment horizontal="right" vertical="center"/>
    </xf>
    <xf numFmtId="4" fontId="14" fillId="17" borderId="6" xfId="0" applyNumberFormat="1" applyFont="1" applyFill="1" applyBorder="1" applyAlignment="1">
      <alignment horizontal="right" vertical="center"/>
    </xf>
    <xf numFmtId="4" fontId="5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4" fontId="16" fillId="5" borderId="6" xfId="0" applyNumberFormat="1" applyFont="1" applyFill="1" applyBorder="1" applyAlignment="1">
      <alignment horizontal="right"/>
    </xf>
    <xf numFmtId="4" fontId="8" fillId="5" borderId="6" xfId="0" applyNumberFormat="1" applyFont="1" applyFill="1" applyBorder="1"/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4" fontId="74" fillId="5" borderId="6" xfId="0" applyNumberFormat="1" applyFont="1" applyFill="1" applyBorder="1" applyAlignment="1">
      <alignment horizontal="right"/>
    </xf>
    <xf numFmtId="4" fontId="4" fillId="5" borderId="6" xfId="0" applyNumberFormat="1" applyFont="1" applyFill="1" applyBorder="1"/>
    <xf numFmtId="0" fontId="12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 wrapText="1"/>
    </xf>
    <xf numFmtId="4" fontId="76" fillId="5" borderId="6" xfId="0" applyNumberFormat="1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vertical="center"/>
    </xf>
    <xf numFmtId="4" fontId="12" fillId="5" borderId="6" xfId="0" applyNumberFormat="1" applyFont="1" applyFill="1" applyBorder="1" applyAlignment="1">
      <alignment horizontal="right" vertical="center"/>
    </xf>
    <xf numFmtId="4" fontId="14" fillId="6" borderId="1" xfId="0" applyNumberFormat="1" applyFont="1" applyFill="1" applyBorder="1" applyAlignment="1">
      <alignment vertical="center"/>
    </xf>
    <xf numFmtId="4" fontId="16" fillId="5" borderId="6" xfId="0" applyNumberFormat="1" applyFont="1" applyFill="1" applyBorder="1" applyAlignment="1">
      <alignment horizontal="right" vertical="center"/>
    </xf>
    <xf numFmtId="3" fontId="74" fillId="6" borderId="6" xfId="0" applyNumberFormat="1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center" vertical="center"/>
    </xf>
    <xf numFmtId="4" fontId="13" fillId="6" borderId="6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4" fontId="80" fillId="6" borderId="6" xfId="0" applyNumberFormat="1" applyFont="1" applyFill="1" applyBorder="1" applyAlignment="1">
      <alignment horizontal="right" vertical="center" wrapText="1"/>
    </xf>
    <xf numFmtId="3" fontId="75" fillId="18" borderId="6" xfId="0" applyNumberFormat="1" applyFont="1" applyFill="1" applyBorder="1" applyAlignment="1">
      <alignment horizontal="left" vertical="center"/>
    </xf>
    <xf numFmtId="3" fontId="75" fillId="18" borderId="6" xfId="0" applyNumberFormat="1" applyFont="1" applyFill="1" applyBorder="1" applyAlignment="1">
      <alignment horizontal="left" vertical="center" wrapText="1"/>
    </xf>
    <xf numFmtId="4" fontId="16" fillId="18" borderId="6" xfId="0" applyNumberFormat="1" applyFont="1" applyFill="1" applyBorder="1" applyAlignment="1">
      <alignment horizontal="right" vertical="center" wrapText="1"/>
    </xf>
    <xf numFmtId="4" fontId="8" fillId="18" borderId="6" xfId="0" applyNumberFormat="1" applyFont="1" applyFill="1" applyBorder="1" applyAlignment="1">
      <alignment horizontal="right" vertical="center" wrapText="1"/>
    </xf>
    <xf numFmtId="3" fontId="80" fillId="16" borderId="6" xfId="0" applyNumberFormat="1" applyFont="1" applyFill="1" applyBorder="1" applyAlignment="1">
      <alignment horizontal="left" vertical="center"/>
    </xf>
    <xf numFmtId="4" fontId="80" fillId="17" borderId="6" xfId="0" applyNumberFormat="1" applyFont="1" applyFill="1" applyBorder="1" applyAlignment="1">
      <alignment horizontal="right" vertical="center"/>
    </xf>
    <xf numFmtId="4" fontId="80" fillId="17" borderId="6" xfId="0" applyNumberFormat="1" applyFont="1" applyFill="1" applyBorder="1" applyAlignment="1">
      <alignment vertical="center"/>
    </xf>
    <xf numFmtId="3" fontId="28" fillId="6" borderId="1" xfId="0" applyNumberFormat="1" applyFont="1" applyFill="1" applyBorder="1" applyAlignment="1">
      <alignment horizontal="center" vertical="center" wrapText="1"/>
    </xf>
    <xf numFmtId="3" fontId="28" fillId="6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1" fontId="29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3" fontId="49" fillId="6" borderId="1" xfId="0" applyNumberFormat="1" applyFont="1" applyFill="1" applyBorder="1" applyAlignment="1">
      <alignment horizontal="right" vertical="center" wrapText="1"/>
    </xf>
    <xf numFmtId="3" fontId="49" fillId="6" borderId="1" xfId="0" applyNumberFormat="1" applyFont="1" applyFill="1" applyBorder="1" applyAlignment="1">
      <alignment horizontal="center" vertical="center" wrapText="1"/>
    </xf>
    <xf numFmtId="3" fontId="49" fillId="6" borderId="1" xfId="0" applyNumberFormat="1" applyFont="1" applyFill="1" applyBorder="1" applyAlignment="1">
      <alignment horizontal="left" vertical="center"/>
    </xf>
    <xf numFmtId="4" fontId="49" fillId="6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49" fillId="6" borderId="1" xfId="0" applyNumberFormat="1" applyFont="1" applyFill="1" applyBorder="1" applyAlignment="1">
      <alignment horizontal="right" vertical="center"/>
    </xf>
    <xf numFmtId="49" fontId="49" fillId="6" borderId="1" xfId="0" applyNumberFormat="1" applyFont="1" applyFill="1" applyBorder="1" applyAlignment="1">
      <alignment horizontal="center" vertical="center"/>
    </xf>
    <xf numFmtId="49" fontId="49" fillId="6" borderId="1" xfId="0" applyNumberFormat="1" applyFont="1" applyFill="1" applyBorder="1" applyAlignment="1">
      <alignment horizontal="left" vertical="center" wrapText="1"/>
    </xf>
    <xf numFmtId="4" fontId="49" fillId="6" borderId="1" xfId="0" applyNumberFormat="1" applyFont="1" applyFill="1" applyBorder="1" applyAlignment="1">
      <alignment horizontal="right" vertical="center"/>
    </xf>
    <xf numFmtId="0" fontId="26" fillId="5" borderId="1" xfId="0" applyFont="1" applyFill="1" applyBorder="1" applyAlignment="1">
      <alignment vertical="center"/>
    </xf>
    <xf numFmtId="49" fontId="45" fillId="6" borderId="1" xfId="0" applyNumberFormat="1" applyFont="1" applyFill="1" applyBorder="1" applyAlignment="1">
      <alignment horizontal="right" vertical="center"/>
    </xf>
    <xf numFmtId="0" fontId="45" fillId="5" borderId="1" xfId="0" applyFont="1" applyFill="1" applyBorder="1" applyAlignment="1">
      <alignment vertical="center"/>
    </xf>
    <xf numFmtId="49" fontId="45" fillId="6" borderId="1" xfId="0" applyNumberFormat="1" applyFont="1" applyFill="1" applyBorder="1" applyAlignment="1">
      <alignment horizontal="left" vertical="center" wrapText="1"/>
    </xf>
    <xf numFmtId="4" fontId="45" fillId="6" borderId="1" xfId="0" applyNumberFormat="1" applyFont="1" applyFill="1" applyBorder="1" applyAlignment="1">
      <alignment horizontal="right" vertical="center"/>
    </xf>
    <xf numFmtId="0" fontId="49" fillId="5" borderId="1" xfId="0" applyFont="1" applyFill="1" applyBorder="1" applyAlignment="1">
      <alignment vertical="center"/>
    </xf>
    <xf numFmtId="49" fontId="45" fillId="5" borderId="23" xfId="0" applyNumberFormat="1" applyFont="1" applyFill="1" applyBorder="1" applyAlignment="1" applyProtection="1">
      <alignment horizontal="left" vertical="center" wrapText="1"/>
      <protection/>
    </xf>
    <xf numFmtId="0" fontId="19" fillId="5" borderId="1" xfId="0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center" vertical="center"/>
    </xf>
    <xf numFmtId="49" fontId="20" fillId="6" borderId="1" xfId="0" applyNumberFormat="1" applyFont="1" applyFill="1" applyBorder="1" applyAlignment="1">
      <alignment horizontal="left" vertical="center" wrapText="1"/>
    </xf>
    <xf numFmtId="4" fontId="20" fillId="6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vertical="center"/>
    </xf>
    <xf numFmtId="0" fontId="49" fillId="5" borderId="1" xfId="0" applyFont="1" applyFill="1" applyBorder="1" applyAlignment="1">
      <alignment horizontal="right" vertical="center"/>
    </xf>
    <xf numFmtId="49" fontId="45" fillId="6" borderId="1" xfId="0" applyNumberFormat="1" applyFont="1" applyFill="1" applyBorder="1" applyAlignment="1">
      <alignment horizontal="left" vertical="center" wrapText="1"/>
    </xf>
    <xf numFmtId="4" fontId="79" fillId="6" borderId="1" xfId="0" applyNumberFormat="1" applyFont="1" applyFill="1" applyBorder="1" applyAlignment="1">
      <alignment horizontal="right" vertical="center"/>
    </xf>
    <xf numFmtId="0" fontId="49" fillId="6" borderId="1" xfId="0" applyFont="1" applyFill="1" applyBorder="1" applyAlignment="1">
      <alignment horizontal="right" vertical="center"/>
    </xf>
    <xf numFmtId="0" fontId="49" fillId="6" borderId="1" xfId="0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left" vertical="center" wrapText="1"/>
    </xf>
    <xf numFmtId="0" fontId="45" fillId="6" borderId="1" xfId="0" applyFont="1" applyFill="1" applyBorder="1" applyAlignment="1">
      <alignment horizontal="right" vertical="center"/>
    </xf>
    <xf numFmtId="0" fontId="45" fillId="6" borderId="1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vertical="center"/>
    </xf>
    <xf numFmtId="49" fontId="45" fillId="6" borderId="1" xfId="0" applyNumberFormat="1" applyFont="1" applyFill="1" applyBorder="1" applyAlignment="1">
      <alignment horizontal="center" vertical="center"/>
    </xf>
    <xf numFmtId="4" fontId="45" fillId="6" borderId="1" xfId="0" applyNumberFormat="1" applyFont="1" applyFill="1" applyBorder="1" applyAlignment="1">
      <alignment horizontal="right" vertical="center" wrapText="1"/>
    </xf>
    <xf numFmtId="0" fontId="49" fillId="6" borderId="0" xfId="0" applyFont="1" applyFill="1" applyBorder="1" applyAlignment="1">
      <alignment horizontal="left" vertical="center" wrapText="1"/>
    </xf>
    <xf numFmtId="0" fontId="49" fillId="6" borderId="1" xfId="0" applyFont="1" applyFill="1" applyBorder="1" applyAlignment="1">
      <alignment horizontal="right" vertical="center"/>
    </xf>
    <xf numFmtId="49" fontId="45" fillId="5" borderId="0" xfId="0" applyNumberFormat="1" applyFont="1" applyFill="1" applyBorder="1" applyAlignment="1" applyProtection="1">
      <alignment horizontal="left" vertical="center" wrapText="1"/>
      <protection/>
    </xf>
    <xf numFmtId="4" fontId="49" fillId="6" borderId="1" xfId="0" applyNumberFormat="1" applyFont="1" applyFill="1" applyBorder="1" applyAlignment="1">
      <alignment horizontal="right" vertical="center" wrapText="1"/>
    </xf>
    <xf numFmtId="0" fontId="49" fillId="5" borderId="1" xfId="0" applyFont="1" applyFill="1" applyBorder="1" applyAlignment="1">
      <alignment horizontal="center" vertical="center"/>
    </xf>
    <xf numFmtId="49" fontId="49" fillId="5" borderId="1" xfId="0" applyNumberFormat="1" applyFont="1" applyFill="1" applyBorder="1" applyAlignment="1">
      <alignment horizontal="left" vertical="center" wrapText="1"/>
    </xf>
    <xf numFmtId="4" fontId="49" fillId="5" borderId="1" xfId="0" applyNumberFormat="1" applyFont="1" applyFill="1" applyBorder="1" applyAlignment="1">
      <alignment horizontal="right" vertical="center"/>
    </xf>
    <xf numFmtId="49" fontId="28" fillId="6" borderId="1" xfId="0" applyNumberFormat="1" applyFont="1" applyFill="1" applyBorder="1" applyAlignment="1">
      <alignment horizontal="right" vertical="center"/>
    </xf>
    <xf numFmtId="49" fontId="28" fillId="6" borderId="1" xfId="0" applyNumberFormat="1" applyFont="1" applyFill="1" applyBorder="1" applyAlignment="1">
      <alignment horizontal="center" vertical="center"/>
    </xf>
    <xf numFmtId="49" fontId="28" fillId="6" borderId="1" xfId="0" applyNumberFormat="1" applyFont="1" applyFill="1" applyBorder="1" applyAlignment="1">
      <alignment horizontal="left" vertical="center" wrapText="1"/>
    </xf>
    <xf numFmtId="4" fontId="28" fillId="6" borderId="1" xfId="0" applyNumberFormat="1" applyFont="1" applyFill="1" applyBorder="1" applyAlignment="1">
      <alignment horizontal="right" vertical="center"/>
    </xf>
    <xf numFmtId="4" fontId="28" fillId="5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right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/>
    </xf>
    <xf numFmtId="4" fontId="2" fillId="5" borderId="23" xfId="0" applyNumberFormat="1" applyFont="1" applyFill="1" applyBorder="1" applyAlignment="1" applyProtection="1">
      <alignment horizontal="right" vertical="center" shrinkToFit="1"/>
      <protection locked="0"/>
    </xf>
    <xf numFmtId="4" fontId="7" fillId="6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/>
    </xf>
    <xf numFmtId="4" fontId="31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" fontId="27" fillId="6" borderId="1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>
      <alignment horizontal="left" vertical="center"/>
    </xf>
    <xf numFmtId="4" fontId="28" fillId="6" borderId="1" xfId="0" applyNumberFormat="1" applyFont="1" applyFill="1" applyBorder="1" applyAlignment="1">
      <alignment horizontal="right" vertical="center" wrapText="1"/>
    </xf>
    <xf numFmtId="3" fontId="28" fillId="6" borderId="1" xfId="0" applyNumberFormat="1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left" vertical="center"/>
    </xf>
    <xf numFmtId="4" fontId="2" fillId="6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center"/>
    </xf>
    <xf numFmtId="3" fontId="32" fillId="6" borderId="1" xfId="0" applyNumberFormat="1" applyFont="1" applyFill="1" applyBorder="1" applyAlignment="1">
      <alignment horizontal="center" vertical="center"/>
    </xf>
    <xf numFmtId="49" fontId="32" fillId="6" borderId="1" xfId="0" applyNumberFormat="1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left" vertical="center"/>
    </xf>
    <xf numFmtId="4" fontId="32" fillId="6" borderId="1" xfId="0" applyNumberFormat="1" applyFont="1" applyFill="1" applyBorder="1" applyAlignment="1">
      <alignment horizontal="right" vertical="center"/>
    </xf>
    <xf numFmtId="4" fontId="32" fillId="5" borderId="1" xfId="0" applyNumberFormat="1" applyFont="1" applyFill="1" applyBorder="1" applyAlignment="1">
      <alignment vertical="center"/>
    </xf>
    <xf numFmtId="3" fontId="25" fillId="6" borderId="1" xfId="0" applyNumberFormat="1" applyFont="1" applyFill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left" vertical="center"/>
    </xf>
    <xf numFmtId="4" fontId="25" fillId="6" borderId="1" xfId="0" applyNumberFormat="1" applyFont="1" applyFill="1" applyBorder="1" applyAlignment="1">
      <alignment horizontal="right" vertical="center"/>
    </xf>
    <xf numFmtId="4" fontId="25" fillId="5" borderId="1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center" vertical="center"/>
    </xf>
    <xf numFmtId="4" fontId="36" fillId="11" borderId="1" xfId="0" applyNumberFormat="1" applyFont="1" applyFill="1" applyBorder="1"/>
    <xf numFmtId="4" fontId="28" fillId="2" borderId="34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3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14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3" fontId="4" fillId="5" borderId="0" xfId="0" applyNumberFormat="1" applyFont="1" applyFill="1" applyAlignment="1">
      <alignment/>
    </xf>
    <xf numFmtId="4" fontId="5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horizontal="left" vertical="center" wrapText="1"/>
    </xf>
    <xf numFmtId="4" fontId="53" fillId="0" borderId="3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8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31" fillId="0" borderId="3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/>
    </xf>
    <xf numFmtId="4" fontId="53" fillId="0" borderId="39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5" xfId="0" applyFont="1" applyBorder="1" applyAlignment="1">
      <alignment vertical="center"/>
    </xf>
    <xf numFmtId="4" fontId="28" fillId="0" borderId="5" xfId="0" applyNumberFormat="1" applyFont="1" applyBorder="1" applyAlignment="1">
      <alignment horizontal="right" vertical="center"/>
    </xf>
    <xf numFmtId="4" fontId="28" fillId="0" borderId="5" xfId="0" applyNumberFormat="1" applyFont="1" applyBorder="1" applyAlignment="1">
      <alignment horizontal="right" vertical="center"/>
    </xf>
    <xf numFmtId="0" fontId="28" fillId="0" borderId="37" xfId="0" applyFont="1" applyBorder="1" applyAlignment="1">
      <alignment horizontal="left" vertical="center" wrapText="1"/>
    </xf>
    <xf numFmtId="4" fontId="28" fillId="0" borderId="38" xfId="0" applyNumberFormat="1" applyFont="1" applyBorder="1" applyAlignment="1">
      <alignment horizontal="right" vertical="center"/>
    </xf>
    <xf numFmtId="4" fontId="28" fillId="0" borderId="3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3" fontId="17" fillId="2" borderId="6" xfId="0" applyNumberFormat="1" applyFont="1" applyFill="1" applyBorder="1" applyAlignment="1">
      <alignment horizontal="right" vertical="center" wrapText="1"/>
    </xf>
    <xf numFmtId="4" fontId="51" fillId="2" borderId="6" xfId="0" applyNumberFormat="1" applyFont="1" applyFill="1" applyBorder="1" applyAlignment="1">
      <alignment vertical="center" wrapText="1"/>
    </xf>
    <xf numFmtId="0" fontId="51" fillId="2" borderId="40" xfId="0" applyFont="1" applyFill="1" applyBorder="1" applyAlignment="1">
      <alignment horizontal="center" vertical="center" wrapText="1"/>
    </xf>
    <xf numFmtId="0" fontId="51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51" fillId="20" borderId="43" xfId="20" applyNumberFormat="1" applyFont="1" applyFill="1" applyBorder="1" applyAlignment="1">
      <alignment horizontal="left" vertical="center" wrapText="1"/>
      <protection/>
    </xf>
    <xf numFmtId="4" fontId="51" fillId="20" borderId="34" xfId="20" applyNumberFormat="1" applyFont="1" applyFill="1" applyBorder="1" applyAlignment="1">
      <alignment horizontal="left" vertical="center" wrapText="1"/>
      <protection/>
    </xf>
    <xf numFmtId="4" fontId="51" fillId="20" borderId="44" xfId="20" applyNumberFormat="1" applyFont="1" applyFill="1" applyBorder="1" applyAlignment="1">
      <alignment horizontal="left" vertical="center" wrapText="1"/>
      <protection/>
    </xf>
    <xf numFmtId="4" fontId="51" fillId="4" borderId="43" xfId="20" applyNumberFormat="1" applyFont="1" applyFill="1" applyBorder="1" applyAlignment="1">
      <alignment horizontal="left" vertical="center" wrapText="1"/>
      <protection/>
    </xf>
    <xf numFmtId="4" fontId="51" fillId="4" borderId="34" xfId="20" applyNumberFormat="1" applyFont="1" applyFill="1" applyBorder="1" applyAlignment="1">
      <alignment horizontal="left" vertical="center" wrapText="1"/>
      <protection/>
    </xf>
    <xf numFmtId="4" fontId="51" fillId="4" borderId="44" xfId="20" applyNumberFormat="1" applyFont="1" applyFill="1" applyBorder="1" applyAlignment="1">
      <alignment horizontal="left" vertical="center" wrapText="1"/>
      <protection/>
    </xf>
    <xf numFmtId="0" fontId="4" fillId="5" borderId="0" xfId="20" applyFont="1" applyFill="1" applyAlignment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4" fontId="51" fillId="12" borderId="4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0" fontId="51" fillId="2" borderId="0" xfId="0" applyFont="1" applyFill="1" applyAlignment="1">
      <alignment horizontal="center" vertical="center" wrapText="1"/>
    </xf>
    <xf numFmtId="4" fontId="51" fillId="12" borderId="4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52" fillId="12" borderId="21" xfId="0" applyNumberFormat="1" applyFont="1" applyFill="1" applyBorder="1" applyAlignment="1">
      <alignment vertical="center" wrapText="1"/>
    </xf>
    <xf numFmtId="0" fontId="52" fillId="12" borderId="45" xfId="0" applyFont="1" applyFill="1" applyBorder="1" applyAlignment="1">
      <alignment vertical="center" wrapText="1"/>
    </xf>
    <xf numFmtId="0" fontId="52" fillId="12" borderId="21" xfId="0" applyFont="1" applyFill="1" applyBorder="1" applyAlignment="1">
      <alignment vertical="center" wrapText="1"/>
    </xf>
    <xf numFmtId="10" fontId="60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3" fontId="8" fillId="6" borderId="46" xfId="0" applyNumberFormat="1" applyFont="1" applyFill="1" applyBorder="1" applyAlignment="1">
      <alignment horizontal="center" vertical="center"/>
    </xf>
    <xf numFmtId="3" fontId="8" fillId="6" borderId="47" xfId="0" applyNumberFormat="1" applyFont="1" applyFill="1" applyBorder="1" applyAlignment="1">
      <alignment horizontal="center" vertical="center"/>
    </xf>
    <xf numFmtId="3" fontId="8" fillId="6" borderId="48" xfId="0" applyNumberFormat="1" applyFont="1" applyFill="1" applyBorder="1" applyAlignment="1">
      <alignment horizontal="center" vertical="center"/>
    </xf>
    <xf numFmtId="3" fontId="17" fillId="6" borderId="49" xfId="0" applyNumberFormat="1" applyFont="1" applyFill="1" applyBorder="1" applyAlignment="1">
      <alignment horizontal="center" vertical="center" wrapText="1"/>
    </xf>
    <xf numFmtId="3" fontId="17" fillId="6" borderId="50" xfId="0" applyNumberFormat="1" applyFont="1" applyFill="1" applyBorder="1" applyAlignment="1">
      <alignment horizontal="center" vertical="center" wrapText="1"/>
    </xf>
    <xf numFmtId="3" fontId="17" fillId="6" borderId="51" xfId="0" applyNumberFormat="1" applyFont="1" applyFill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 wrapText="1"/>
    </xf>
    <xf numFmtId="3" fontId="4" fillId="6" borderId="52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7" fillId="2" borderId="53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4" fillId="2" borderId="5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/>
    </xf>
    <xf numFmtId="10" fontId="61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165" fontId="60" fillId="0" borderId="0" xfId="0" applyNumberFormat="1" applyFont="1" applyAlignment="1">
      <alignment/>
    </xf>
    <xf numFmtId="0" fontId="4" fillId="5" borderId="0" xfId="20" applyFont="1" applyFill="1" applyAlignment="1">
      <alignment horizontal="center" vertical="center" wrapText="1"/>
      <protection/>
    </xf>
    <xf numFmtId="0" fontId="12" fillId="5" borderId="0" xfId="20" applyFont="1" applyFill="1" applyAlignment="1">
      <alignment vertical="center" wrapText="1"/>
      <protection/>
    </xf>
    <xf numFmtId="0" fontId="12" fillId="5" borderId="0" xfId="20" applyFont="1" applyFill="1" applyAlignment="1">
      <alignment wrapText="1"/>
      <protection/>
    </xf>
    <xf numFmtId="0" fontId="4" fillId="6" borderId="6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31" fillId="0" borderId="0" xfId="0" applyFont="1" applyAlignment="1">
      <alignment horizontal="center"/>
    </xf>
    <xf numFmtId="0" fontId="28" fillId="5" borderId="0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2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/>
    </xf>
    <xf numFmtId="0" fontId="31" fillId="5" borderId="0" xfId="0" applyFont="1" applyFill="1" applyBorder="1" applyAlignment="1">
      <alignment/>
    </xf>
    <xf numFmtId="0" fontId="39" fillId="5" borderId="0" xfId="0" applyFont="1" applyFill="1" applyBorder="1" applyAlignment="1">
      <alignment horizontal="center"/>
    </xf>
    <xf numFmtId="0" fontId="40" fillId="5" borderId="0" xfId="0" applyFont="1" applyFill="1" applyBorder="1" applyAlignment="1">
      <alignment wrapText="1"/>
    </xf>
    <xf numFmtId="0" fontId="31" fillId="5" borderId="0" xfId="0" applyFont="1" applyFill="1" applyBorder="1" applyAlignment="1">
      <alignment horizontal="center"/>
    </xf>
    <xf numFmtId="0" fontId="42" fillId="5" borderId="0" xfId="0" applyFont="1" applyFill="1" applyBorder="1" applyAlignment="1">
      <alignment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no 3 2" xfId="21"/>
    <cellStyle name="Normalno 3" xfId="22"/>
    <cellStyle name="Normalno 2 2" xfId="23"/>
    <cellStyle name="Normalno 3 3" xfId="24"/>
    <cellStyle name="Normalno 4" xfId="25"/>
    <cellStyle name="Obično_List10" xfId="26"/>
  </cellStyles>
  <dxfs count="24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A1" sqref="A1:J23"/>
    </sheetView>
  </sheetViews>
  <sheetFormatPr defaultColWidth="8.8515625" defaultRowHeight="12.75"/>
  <cols>
    <col min="1" max="4" width="8.8515625" style="5" customWidth="1"/>
    <col min="5" max="5" width="22.8515625" style="5" customWidth="1"/>
    <col min="6" max="7" width="16.57421875" style="5" hidden="1" customWidth="1"/>
    <col min="8" max="10" width="15.28125" style="5" customWidth="1"/>
    <col min="11" max="11" width="8.8515625" style="5" customWidth="1"/>
    <col min="12" max="12" width="16.8515625" style="5" customWidth="1"/>
    <col min="13" max="13" width="11.7109375" style="5" bestFit="1" customWidth="1"/>
    <col min="14" max="16" width="12.7109375" style="5" bestFit="1" customWidth="1"/>
    <col min="17" max="17" width="8.8515625" style="5" customWidth="1"/>
    <col min="18" max="16384" width="8.8515625" style="5" customWidth="1"/>
  </cols>
  <sheetData>
    <row r="1" spans="1:10" ht="40.5" customHeight="1">
      <c r="A1" s="736" t="s">
        <v>188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0" ht="24" customHeight="1">
      <c r="A2" s="737" t="s">
        <v>27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47.25">
      <c r="A3" s="738" t="s">
        <v>0</v>
      </c>
      <c r="B3" s="738"/>
      <c r="C3" s="738"/>
      <c r="D3" s="738"/>
      <c r="E3" s="738"/>
      <c r="F3" s="287" t="s">
        <v>24</v>
      </c>
      <c r="G3" s="287" t="s">
        <v>25</v>
      </c>
      <c r="H3" s="287" t="s">
        <v>88</v>
      </c>
      <c r="I3" s="287" t="s">
        <v>89</v>
      </c>
      <c r="J3" s="287" t="s">
        <v>90</v>
      </c>
    </row>
    <row r="4" spans="1:14" s="97" customFormat="1" ht="28.15" customHeight="1">
      <c r="A4" s="739" t="s">
        <v>1</v>
      </c>
      <c r="B4" s="739"/>
      <c r="C4" s="739"/>
      <c r="D4" s="739"/>
      <c r="E4" s="739"/>
      <c r="F4" s="288" t="e">
        <f>SUM(F5:F6)</f>
        <v>#REF!</v>
      </c>
      <c r="G4" s="288" t="e">
        <f>SUM(G5:G6)</f>
        <v>#REF!</v>
      </c>
      <c r="H4" s="288">
        <f aca="true" t="shared" si="0" ref="H4:J4">SUM(H5:H6)</f>
        <v>527538.55</v>
      </c>
      <c r="I4" s="288">
        <f t="shared" si="0"/>
        <v>725775</v>
      </c>
      <c r="J4" s="288">
        <f t="shared" si="0"/>
        <v>481623.14</v>
      </c>
      <c r="N4" s="97" t="s">
        <v>254</v>
      </c>
    </row>
    <row r="5" spans="1:14" s="97" customFormat="1" ht="28.15" customHeight="1">
      <c r="A5" s="740" t="s">
        <v>2</v>
      </c>
      <c r="B5" s="740"/>
      <c r="C5" s="740"/>
      <c r="D5" s="740"/>
      <c r="E5" s="740"/>
      <c r="F5" s="289" t="e">
        <f>SUM(#REF!)</f>
        <v>#REF!</v>
      </c>
      <c r="G5" s="289" t="e">
        <f>SUM(#REF!)</f>
        <v>#REF!</v>
      </c>
      <c r="H5" s="289">
        <v>527538.55</v>
      </c>
      <c r="I5" s="289">
        <v>725775</v>
      </c>
      <c r="J5" s="289">
        <v>481623.14</v>
      </c>
      <c r="N5" s="97" t="s">
        <v>255</v>
      </c>
    </row>
    <row r="6" spans="1:14" ht="28.15" customHeight="1">
      <c r="A6" s="741" t="s">
        <v>3</v>
      </c>
      <c r="B6" s="741"/>
      <c r="C6" s="741"/>
      <c r="D6" s="741"/>
      <c r="E6" s="741"/>
      <c r="F6" s="290" t="e">
        <f>SUM(#REF!)</f>
        <v>#REF!</v>
      </c>
      <c r="G6" s="290" t="e">
        <f>SUM(#REF!)</f>
        <v>#REF!</v>
      </c>
      <c r="H6" s="291">
        <v>0</v>
      </c>
      <c r="I6" s="290">
        <v>0</v>
      </c>
      <c r="J6" s="290">
        <v>0</v>
      </c>
      <c r="N6" s="5" t="s">
        <v>258</v>
      </c>
    </row>
    <row r="7" spans="1:14" s="97" customFormat="1" ht="28.15" customHeight="1">
      <c r="A7" s="743" t="s">
        <v>4</v>
      </c>
      <c r="B7" s="743"/>
      <c r="C7" s="743"/>
      <c r="D7" s="743"/>
      <c r="E7" s="743"/>
      <c r="F7" s="292" t="e">
        <f aca="true" t="shared" si="1" ref="F7:G7">SUM(F8:F9)</f>
        <v>#REF!</v>
      </c>
      <c r="G7" s="292" t="e">
        <f t="shared" si="1"/>
        <v>#REF!</v>
      </c>
      <c r="H7" s="292">
        <f>SUM(H8:H9)</f>
        <v>526028.98</v>
      </c>
      <c r="I7" s="292">
        <f>SUM(I8:I9)</f>
        <v>725775</v>
      </c>
      <c r="J7" s="292">
        <f>SUM(J8:J9)</f>
        <v>654596.31</v>
      </c>
      <c r="N7" s="97" t="s">
        <v>259</v>
      </c>
    </row>
    <row r="8" spans="1:14" s="97" customFormat="1" ht="28.15" customHeight="1">
      <c r="A8" s="740" t="s">
        <v>5</v>
      </c>
      <c r="B8" s="740"/>
      <c r="C8" s="740"/>
      <c r="D8" s="740"/>
      <c r="E8" s="740"/>
      <c r="F8" s="289" t="e">
        <f>SUM(#REF!)</f>
        <v>#REF!</v>
      </c>
      <c r="G8" s="289" t="e">
        <f>SUM(#REF!)</f>
        <v>#REF!</v>
      </c>
      <c r="H8" s="289">
        <v>456218.23</v>
      </c>
      <c r="I8" s="289">
        <v>608409</v>
      </c>
      <c r="J8" s="289">
        <v>542505.15</v>
      </c>
      <c r="N8" s="97" t="s">
        <v>256</v>
      </c>
    </row>
    <row r="9" spans="1:10" s="97" customFormat="1" ht="28.15" customHeight="1">
      <c r="A9" s="744" t="s">
        <v>6</v>
      </c>
      <c r="B9" s="744"/>
      <c r="C9" s="744"/>
      <c r="D9" s="744"/>
      <c r="E9" s="744"/>
      <c r="F9" s="293" t="e">
        <f>SUM(#REF!)</f>
        <v>#REF!</v>
      </c>
      <c r="G9" s="293" t="e">
        <f>SUM(#REF!)</f>
        <v>#REF!</v>
      </c>
      <c r="H9" s="293">
        <v>69810.75</v>
      </c>
      <c r="I9" s="293">
        <v>117366</v>
      </c>
      <c r="J9" s="293">
        <v>112091.16</v>
      </c>
    </row>
    <row r="10" spans="1:10" s="97" customFormat="1" ht="28.15" customHeight="1">
      <c r="A10" s="745" t="s">
        <v>7</v>
      </c>
      <c r="B10" s="745"/>
      <c r="C10" s="745"/>
      <c r="D10" s="745"/>
      <c r="E10" s="745"/>
      <c r="F10" s="294" t="e">
        <f>SUM(F4-F7)</f>
        <v>#REF!</v>
      </c>
      <c r="G10" s="294" t="e">
        <f>SUM(G4-G7)</f>
        <v>#REF!</v>
      </c>
      <c r="H10" s="294">
        <f>SUM(H4-H7)</f>
        <v>1509.5700000000652</v>
      </c>
      <c r="I10" s="294">
        <f>SUM(I4-I7)</f>
        <v>0</v>
      </c>
      <c r="J10" s="294">
        <f>SUM(J4-J7)</f>
        <v>-172973.17000000004</v>
      </c>
    </row>
    <row r="11" spans="1:16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4"/>
      <c r="L11" s="4"/>
      <c r="M11" s="4"/>
      <c r="N11" s="4"/>
      <c r="O11" s="4"/>
      <c r="P11" s="6"/>
    </row>
    <row r="12" spans="1:16" ht="21.75" customHeight="1">
      <c r="A12" s="742" t="s">
        <v>28</v>
      </c>
      <c r="B12" s="742"/>
      <c r="C12" s="742"/>
      <c r="D12" s="742"/>
      <c r="E12" s="742"/>
      <c r="F12" s="742"/>
      <c r="G12" s="742"/>
      <c r="H12" s="742"/>
      <c r="I12" s="742"/>
      <c r="J12" s="742"/>
      <c r="K12" s="4"/>
      <c r="L12" s="4"/>
      <c r="M12" s="4"/>
      <c r="N12" s="4"/>
      <c r="O12" s="4"/>
      <c r="P12" s="6"/>
    </row>
    <row r="13" spans="1:10" ht="47.25">
      <c r="A13" s="726" t="s">
        <v>9</v>
      </c>
      <c r="B13" s="727"/>
      <c r="C13" s="727"/>
      <c r="D13" s="727"/>
      <c r="E13" s="727"/>
      <c r="F13" s="287" t="s">
        <v>24</v>
      </c>
      <c r="G13" s="287" t="s">
        <v>25</v>
      </c>
      <c r="H13" s="287" t="s">
        <v>88</v>
      </c>
      <c r="I13" s="287" t="s">
        <v>89</v>
      </c>
      <c r="J13" s="287" t="s">
        <v>90</v>
      </c>
    </row>
    <row r="14" spans="1:10" ht="25.9" customHeight="1">
      <c r="A14" s="728" t="s">
        <v>10</v>
      </c>
      <c r="B14" s="729"/>
      <c r="C14" s="729"/>
      <c r="D14" s="729"/>
      <c r="E14" s="729"/>
      <c r="F14" s="296">
        <v>0</v>
      </c>
      <c r="G14" s="296">
        <v>0</v>
      </c>
      <c r="H14" s="297"/>
      <c r="I14" s="296">
        <v>0</v>
      </c>
      <c r="J14" s="298">
        <v>0</v>
      </c>
    </row>
    <row r="15" spans="1:10" ht="25.9" customHeight="1">
      <c r="A15" s="728" t="s">
        <v>11</v>
      </c>
      <c r="B15" s="729"/>
      <c r="C15" s="729"/>
      <c r="D15" s="729"/>
      <c r="E15" s="729"/>
      <c r="F15" s="296">
        <v>0</v>
      </c>
      <c r="G15" s="296">
        <v>0</v>
      </c>
      <c r="H15" s="296"/>
      <c r="I15" s="297">
        <v>0</v>
      </c>
      <c r="J15" s="299">
        <v>0</v>
      </c>
    </row>
    <row r="16" spans="1:14" s="8" customFormat="1" ht="25.9" customHeight="1">
      <c r="A16" s="746" t="s">
        <v>12</v>
      </c>
      <c r="B16" s="747"/>
      <c r="C16" s="747"/>
      <c r="D16" s="747"/>
      <c r="E16" s="747"/>
      <c r="F16" s="300">
        <f aca="true" t="shared" si="2" ref="F16:G16">SUM(F14-F15)</f>
        <v>0</v>
      </c>
      <c r="G16" s="300">
        <f t="shared" si="2"/>
        <v>0</v>
      </c>
      <c r="H16" s="300">
        <f>SUM(H14-H15)</f>
        <v>0</v>
      </c>
      <c r="I16" s="300">
        <f aca="true" t="shared" si="3" ref="I16:J16">SUM(I14-I15)</f>
        <v>0</v>
      </c>
      <c r="J16" s="300">
        <f t="shared" si="3"/>
        <v>0</v>
      </c>
      <c r="N16" s="9"/>
    </row>
    <row r="17" spans="1:10" s="8" customFormat="1" ht="21.75" customHeight="1">
      <c r="A17" s="301"/>
      <c r="B17" s="301"/>
      <c r="C17" s="301"/>
      <c r="D17" s="301"/>
      <c r="E17" s="301"/>
      <c r="F17" s="301"/>
      <c r="G17" s="301"/>
      <c r="H17" s="302"/>
      <c r="I17" s="302"/>
      <c r="J17" s="302"/>
    </row>
    <row r="18" spans="1:16" ht="21.75" customHeight="1">
      <c r="A18" s="742" t="s">
        <v>29</v>
      </c>
      <c r="B18" s="742"/>
      <c r="C18" s="742"/>
      <c r="D18" s="742"/>
      <c r="E18" s="742"/>
      <c r="F18" s="742"/>
      <c r="G18" s="742"/>
      <c r="H18" s="742"/>
      <c r="I18" s="742"/>
      <c r="J18" s="742"/>
      <c r="N18" s="6"/>
      <c r="O18" s="6"/>
      <c r="P18" s="6"/>
    </row>
    <row r="19" spans="1:16" ht="47.25">
      <c r="A19" s="726" t="s">
        <v>8</v>
      </c>
      <c r="B19" s="727"/>
      <c r="C19" s="727"/>
      <c r="D19" s="727"/>
      <c r="E19" s="727"/>
      <c r="F19" s="287" t="s">
        <v>24</v>
      </c>
      <c r="G19" s="287" t="s">
        <v>25</v>
      </c>
      <c r="H19" s="287" t="s">
        <v>88</v>
      </c>
      <c r="I19" s="287" t="s">
        <v>89</v>
      </c>
      <c r="J19" s="287" t="s">
        <v>90</v>
      </c>
      <c r="M19" s="6"/>
      <c r="N19" s="6"/>
      <c r="O19" s="6"/>
      <c r="P19" s="6"/>
    </row>
    <row r="20" spans="1:10" s="97" customFormat="1" ht="36" customHeight="1">
      <c r="A20" s="730" t="s">
        <v>62</v>
      </c>
      <c r="B20" s="731"/>
      <c r="C20" s="731"/>
      <c r="D20" s="731"/>
      <c r="E20" s="732"/>
      <c r="F20" s="303">
        <v>130100</v>
      </c>
      <c r="G20" s="303">
        <v>87100</v>
      </c>
      <c r="H20" s="303">
        <f>H10</f>
        <v>1509.5700000000652</v>
      </c>
      <c r="I20" s="303">
        <v>0</v>
      </c>
      <c r="J20" s="304">
        <f>J10</f>
        <v>-172973.17000000004</v>
      </c>
    </row>
    <row r="21" spans="1:10" s="98" customFormat="1" ht="36" customHeight="1">
      <c r="A21" s="733" t="s">
        <v>30</v>
      </c>
      <c r="B21" s="734"/>
      <c r="C21" s="734"/>
      <c r="D21" s="734"/>
      <c r="E21" s="735"/>
      <c r="F21" s="294" t="e">
        <f>SUM(#REF!-#REF!)</f>
        <v>#REF!</v>
      </c>
      <c r="G21" s="294" t="e">
        <f>SUM(#REF!-#REF!)</f>
        <v>#REF!</v>
      </c>
      <c r="H21" s="294">
        <v>0</v>
      </c>
      <c r="I21" s="294">
        <v>0</v>
      </c>
      <c r="J21" s="294"/>
    </row>
    <row r="22" spans="1:13" ht="21.75" customHeight="1">
      <c r="A22" s="305"/>
      <c r="B22" s="306"/>
      <c r="C22" s="307"/>
      <c r="D22" s="308"/>
      <c r="E22" s="306"/>
      <c r="F22" s="306"/>
      <c r="G22" s="306"/>
      <c r="H22" s="309"/>
      <c r="I22" s="309"/>
      <c r="J22" s="309"/>
      <c r="M22" s="6"/>
    </row>
    <row r="23" spans="1:10" s="97" customFormat="1" ht="30" customHeight="1">
      <c r="A23" s="725" t="s">
        <v>85</v>
      </c>
      <c r="B23" s="725"/>
      <c r="C23" s="725"/>
      <c r="D23" s="725"/>
      <c r="E23" s="725"/>
      <c r="F23" s="310" t="e">
        <f aca="true" t="shared" si="4" ref="F23:G23">SUM(F10,F16,F21)</f>
        <v>#REF!</v>
      </c>
      <c r="G23" s="310" t="e">
        <f t="shared" si="4"/>
        <v>#REF!</v>
      </c>
      <c r="H23" s="310">
        <v>0</v>
      </c>
      <c r="I23" s="310">
        <f aca="true" t="shared" si="5" ref="I23">SUM(I10,I16,I21)</f>
        <v>0</v>
      </c>
      <c r="J23" s="310">
        <v>0</v>
      </c>
    </row>
    <row r="25" spans="6:7" ht="12.75">
      <c r="F25" s="7"/>
      <c r="G25" s="6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workbookViewId="0" topLeftCell="A109">
      <selection activeCell="K64" sqref="K64:M64"/>
    </sheetView>
  </sheetViews>
  <sheetFormatPr defaultColWidth="9.140625" defaultRowHeight="12.75"/>
  <cols>
    <col min="1" max="1" width="3.421875" style="52" customWidth="1"/>
    <col min="2" max="2" width="5.421875" style="52" customWidth="1"/>
    <col min="3" max="3" width="3.7109375" style="52" customWidth="1"/>
    <col min="4" max="4" width="20.00390625" style="52" customWidth="1"/>
    <col min="5" max="5" width="12.57421875" style="143" customWidth="1"/>
    <col min="6" max="6" width="11.28125" style="91" customWidth="1"/>
    <col min="7" max="7" width="16.57421875" style="91" customWidth="1"/>
    <col min="8" max="8" width="8.140625" style="91" customWidth="1"/>
    <col min="9" max="9" width="8.28125" style="91" customWidth="1"/>
    <col min="10" max="14" width="15.140625" style="52" customWidth="1"/>
    <col min="15" max="15" width="16.7109375" style="52" hidden="1" customWidth="1"/>
    <col min="16" max="16" width="16.421875" style="52" hidden="1" customWidth="1"/>
    <col min="17" max="17" width="12.57421875" style="52" hidden="1" customWidth="1"/>
    <col min="18" max="20" width="10.7109375" style="52" bestFit="1" customWidth="1"/>
    <col min="21" max="21" width="11.8515625" style="52" bestFit="1" customWidth="1"/>
    <col min="22" max="22" width="15.421875" style="52" customWidth="1"/>
    <col min="23" max="23" width="9.140625" style="52" customWidth="1"/>
    <col min="24" max="16384" width="9.140625" style="52" customWidth="1"/>
  </cols>
  <sheetData>
    <row r="1" spans="1:10" ht="31.5" customHeight="1">
      <c r="A1" s="736" t="s">
        <v>214</v>
      </c>
      <c r="B1" s="736"/>
      <c r="C1" s="736"/>
      <c r="D1" s="736"/>
      <c r="E1" s="736"/>
      <c r="F1" s="736"/>
      <c r="G1" s="736"/>
      <c r="H1" s="736"/>
      <c r="I1" s="736"/>
      <c r="J1" s="67"/>
    </row>
    <row r="2" spans="1:9" ht="15.75" customHeight="1">
      <c r="A2" s="758" t="s">
        <v>213</v>
      </c>
      <c r="B2" s="759"/>
      <c r="C2" s="759"/>
      <c r="D2" s="759"/>
      <c r="E2" s="759"/>
      <c r="F2" s="759"/>
      <c r="G2" s="759"/>
      <c r="H2" s="759"/>
      <c r="I2" s="759"/>
    </row>
    <row r="3" spans="1:17" s="53" customFormat="1" ht="105">
      <c r="A3" s="612" t="s">
        <v>31</v>
      </c>
      <c r="B3" s="612" t="s">
        <v>127</v>
      </c>
      <c r="C3" s="612" t="s">
        <v>41</v>
      </c>
      <c r="D3" s="613" t="s">
        <v>13</v>
      </c>
      <c r="E3" s="614" t="s">
        <v>88</v>
      </c>
      <c r="F3" s="615" t="s">
        <v>89</v>
      </c>
      <c r="G3" s="615" t="s">
        <v>90</v>
      </c>
      <c r="H3" s="615" t="s">
        <v>102</v>
      </c>
      <c r="I3" s="615" t="s">
        <v>102</v>
      </c>
      <c r="J3" s="52"/>
      <c r="K3" s="52"/>
      <c r="L3" s="52"/>
      <c r="M3" s="52"/>
      <c r="N3" s="52"/>
      <c r="O3" s="52"/>
      <c r="P3" s="52"/>
      <c r="Q3" s="52"/>
    </row>
    <row r="4" spans="1:17" s="53" customFormat="1" ht="22.5" customHeight="1">
      <c r="A4" s="757">
        <v>1</v>
      </c>
      <c r="B4" s="757"/>
      <c r="C4" s="757"/>
      <c r="D4" s="757"/>
      <c r="E4" s="286">
        <v>2</v>
      </c>
      <c r="F4" s="616">
        <v>3</v>
      </c>
      <c r="G4" s="616">
        <v>4</v>
      </c>
      <c r="H4" s="134" t="s">
        <v>126</v>
      </c>
      <c r="I4" s="617" t="s">
        <v>125</v>
      </c>
      <c r="J4" s="52"/>
      <c r="K4" s="52"/>
      <c r="L4" s="52"/>
      <c r="M4" s="52"/>
      <c r="N4" s="52"/>
      <c r="O4" s="52"/>
      <c r="P4" s="52"/>
      <c r="Q4" s="52"/>
    </row>
    <row r="5" spans="1:17" s="55" customFormat="1" ht="12.75">
      <c r="A5" s="612">
        <v>6</v>
      </c>
      <c r="B5" s="618"/>
      <c r="C5" s="619"/>
      <c r="D5" s="620" t="s">
        <v>46</v>
      </c>
      <c r="E5" s="621">
        <f>SUM(E12,E21,E29,E37)</f>
        <v>527538.95</v>
      </c>
      <c r="F5" s="621">
        <f>SUM(F12,F17,F21,F29,F32,F37)</f>
        <v>725775</v>
      </c>
      <c r="G5" s="621">
        <f>SUM(G12,G17,G21,G29,G37)</f>
        <v>481623.14</v>
      </c>
      <c r="H5" s="622">
        <f>SUM(G5/E5*100)</f>
        <v>91.29622371959455</v>
      </c>
      <c r="I5" s="622">
        <f>SUM(G5/F5*100)</f>
        <v>66.35984154868933</v>
      </c>
      <c r="J5" s="54"/>
      <c r="K5" s="54"/>
      <c r="L5" s="54"/>
      <c r="M5" s="54"/>
      <c r="N5" s="54"/>
      <c r="O5" s="54"/>
      <c r="P5" s="54"/>
      <c r="Q5" s="54"/>
    </row>
    <row r="6" spans="1:17" s="53" customFormat="1" ht="60">
      <c r="A6" s="623"/>
      <c r="B6" s="624">
        <v>63</v>
      </c>
      <c r="C6" s="625"/>
      <c r="D6" s="626" t="s">
        <v>22</v>
      </c>
      <c r="E6" s="627">
        <f>SUM(E7,E9)</f>
        <v>58398.04</v>
      </c>
      <c r="F6" s="627">
        <v>18582</v>
      </c>
      <c r="G6" s="627">
        <f>SUM(G7,G9)</f>
        <v>17917.57</v>
      </c>
      <c r="H6" s="622">
        <f aca="true" t="shared" si="0" ref="H6:I38">SUM(G6/E6*100)</f>
        <v>30.681800279598427</v>
      </c>
      <c r="I6" s="622">
        <f aca="true" t="shared" si="1" ref="I6:I38">SUM(G6/F6*100)</f>
        <v>96.42433537832311</v>
      </c>
      <c r="J6" s="52"/>
      <c r="K6" s="52"/>
      <c r="L6" s="52"/>
      <c r="M6" s="52"/>
      <c r="N6" s="52"/>
      <c r="O6" s="52"/>
      <c r="P6" s="52"/>
      <c r="Q6" s="52"/>
    </row>
    <row r="7" spans="1:17" s="55" customFormat="1" ht="45">
      <c r="A7" s="623"/>
      <c r="B7" s="624" t="s">
        <v>144</v>
      </c>
      <c r="C7" s="625"/>
      <c r="D7" s="626" t="s">
        <v>66</v>
      </c>
      <c r="E7" s="627">
        <f>SUM(E8)</f>
        <v>0</v>
      </c>
      <c r="F7" s="627"/>
      <c r="G7" s="627">
        <f aca="true" t="shared" si="2" ref="G7">SUM(G8)</f>
        <v>0</v>
      </c>
      <c r="H7" s="622" t="e">
        <f t="shared" si="0"/>
        <v>#DIV/0!</v>
      </c>
      <c r="I7" s="622"/>
      <c r="J7" s="54"/>
      <c r="K7" s="54"/>
      <c r="L7" s="54"/>
      <c r="M7" s="54"/>
      <c r="N7" s="54"/>
      <c r="O7" s="54"/>
      <c r="P7" s="54"/>
      <c r="Q7" s="54"/>
    </row>
    <row r="8" spans="1:17" s="53" customFormat="1" ht="45">
      <c r="A8" s="628"/>
      <c r="B8" s="629" t="s">
        <v>137</v>
      </c>
      <c r="C8" s="630"/>
      <c r="D8" s="631" t="s">
        <v>136</v>
      </c>
      <c r="E8" s="632">
        <v>0</v>
      </c>
      <c r="F8" s="632"/>
      <c r="G8" s="632">
        <v>0</v>
      </c>
      <c r="H8" s="622" t="e">
        <f t="shared" si="0"/>
        <v>#DIV/0!</v>
      </c>
      <c r="I8" s="622"/>
      <c r="J8" s="52"/>
      <c r="K8" s="52"/>
      <c r="L8" s="54"/>
      <c r="M8" s="52"/>
      <c r="N8" s="52"/>
      <c r="O8" s="52"/>
      <c r="P8" s="52"/>
      <c r="Q8" s="52"/>
    </row>
    <row r="9" spans="1:17" s="53" customFormat="1" ht="75">
      <c r="A9" s="628"/>
      <c r="B9" s="624" t="s">
        <v>138</v>
      </c>
      <c r="C9" s="633"/>
      <c r="D9" s="626" t="s">
        <v>146</v>
      </c>
      <c r="E9" s="627">
        <f>SUM(E10:E11)</f>
        <v>58398.04</v>
      </c>
      <c r="F9" s="627"/>
      <c r="G9" s="627">
        <f>SUM(G10:G11)</f>
        <v>17917.57</v>
      </c>
      <c r="H9" s="622">
        <f t="shared" si="0"/>
        <v>30.681800279598427</v>
      </c>
      <c r="I9" s="622"/>
      <c r="J9" s="52"/>
      <c r="K9" s="52"/>
      <c r="L9" s="54"/>
      <c r="M9" s="52"/>
      <c r="N9" s="52"/>
      <c r="O9" s="52"/>
      <c r="P9" s="52"/>
      <c r="Q9" s="52"/>
    </row>
    <row r="10" spans="1:17" s="53" customFormat="1" ht="75">
      <c r="A10" s="628"/>
      <c r="B10" s="624" t="s">
        <v>189</v>
      </c>
      <c r="C10" s="633"/>
      <c r="D10" s="634" t="s">
        <v>190</v>
      </c>
      <c r="E10" s="632">
        <v>58398.04</v>
      </c>
      <c r="F10" s="627"/>
      <c r="G10" s="627">
        <v>0</v>
      </c>
      <c r="H10" s="622"/>
      <c r="I10" s="622"/>
      <c r="J10" s="52"/>
      <c r="K10" s="52"/>
      <c r="L10" s="54"/>
      <c r="M10" s="52"/>
      <c r="N10" s="52"/>
      <c r="O10" s="52"/>
      <c r="P10" s="52"/>
      <c r="Q10" s="52"/>
    </row>
    <row r="11" spans="1:17" s="55" customFormat="1" ht="75">
      <c r="A11" s="628"/>
      <c r="B11" s="629" t="s">
        <v>139</v>
      </c>
      <c r="C11" s="630"/>
      <c r="D11" s="631" t="s">
        <v>140</v>
      </c>
      <c r="E11" s="632">
        <v>0</v>
      </c>
      <c r="F11" s="632"/>
      <c r="G11" s="632">
        <v>17917.57</v>
      </c>
      <c r="H11" s="622" t="e">
        <f t="shared" si="0"/>
        <v>#DIV/0!</v>
      </c>
      <c r="I11" s="622"/>
      <c r="J11" s="54"/>
      <c r="K11" s="54"/>
      <c r="M11" s="54"/>
      <c r="N11" s="54"/>
      <c r="O11" s="54"/>
      <c r="P11" s="54"/>
      <c r="Q11" s="54"/>
    </row>
    <row r="12" spans="1:17" s="55" customFormat="1" ht="12.75">
      <c r="A12" s="623"/>
      <c r="B12" s="635"/>
      <c r="C12" s="636">
        <v>53</v>
      </c>
      <c r="D12" s="637" t="s">
        <v>33</v>
      </c>
      <c r="E12" s="638">
        <f>SUM(E6)</f>
        <v>58398.04</v>
      </c>
      <c r="F12" s="638">
        <f>SUM(F6)</f>
        <v>18582</v>
      </c>
      <c r="G12" s="638">
        <f>SUM(G6)</f>
        <v>17917.57</v>
      </c>
      <c r="H12" s="639">
        <f t="shared" si="0"/>
        <v>30.681800279598427</v>
      </c>
      <c r="I12" s="639">
        <f t="shared" si="1"/>
        <v>96.42433537832311</v>
      </c>
      <c r="J12" s="54"/>
      <c r="K12" s="54"/>
      <c r="L12" s="54"/>
      <c r="M12" s="54"/>
      <c r="N12" s="54"/>
      <c r="O12" s="54"/>
      <c r="P12" s="54"/>
      <c r="Q12" s="54"/>
    </row>
    <row r="13" spans="1:17" s="532" customFormat="1" ht="60">
      <c r="A13" s="623"/>
      <c r="B13" s="640">
        <v>63</v>
      </c>
      <c r="C13" s="636"/>
      <c r="D13" s="641" t="s">
        <v>22</v>
      </c>
      <c r="E13" s="642">
        <f>SUM(E14)</f>
        <v>0</v>
      </c>
      <c r="F13" s="642">
        <v>0</v>
      </c>
      <c r="G13" s="642">
        <f>SUM(G14)</f>
        <v>5000</v>
      </c>
      <c r="H13" s="622" t="e">
        <f t="shared" si="0"/>
        <v>#DIV/0!</v>
      </c>
      <c r="I13" s="622" t="e">
        <f t="shared" si="0"/>
        <v>#DIV/0!</v>
      </c>
      <c r="J13" s="531"/>
      <c r="K13" s="531"/>
      <c r="L13" s="531"/>
      <c r="M13" s="531"/>
      <c r="N13" s="531"/>
      <c r="O13" s="531"/>
      <c r="P13" s="531"/>
      <c r="Q13" s="531"/>
    </row>
    <row r="14" spans="1:17" s="532" customFormat="1" ht="75">
      <c r="A14" s="623"/>
      <c r="B14" s="640">
        <v>636</v>
      </c>
      <c r="C14" s="636"/>
      <c r="D14" s="641" t="s">
        <v>146</v>
      </c>
      <c r="E14" s="642">
        <f>SUM(E15:E16)</f>
        <v>0</v>
      </c>
      <c r="F14" s="642"/>
      <c r="G14" s="642">
        <f>SUM(G15:G16)</f>
        <v>5000</v>
      </c>
      <c r="H14" s="622" t="e">
        <f t="shared" si="0"/>
        <v>#DIV/0!</v>
      </c>
      <c r="I14" s="622" t="e">
        <f t="shared" si="0"/>
        <v>#DIV/0!</v>
      </c>
      <c r="J14" s="531"/>
      <c r="K14" s="531"/>
      <c r="L14" s="531"/>
      <c r="M14" s="531"/>
      <c r="N14" s="531"/>
      <c r="O14" s="531"/>
      <c r="P14" s="531"/>
      <c r="Q14" s="531"/>
    </row>
    <row r="15" spans="1:17" s="532" customFormat="1" ht="75">
      <c r="A15" s="623"/>
      <c r="B15" s="640">
        <v>6361</v>
      </c>
      <c r="C15" s="636"/>
      <c r="D15" s="631" t="s">
        <v>140</v>
      </c>
      <c r="E15" s="642">
        <v>0</v>
      </c>
      <c r="F15" s="642"/>
      <c r="G15" s="642">
        <v>3000</v>
      </c>
      <c r="H15" s="639"/>
      <c r="I15" s="639"/>
      <c r="J15" s="531"/>
      <c r="K15" s="531"/>
      <c r="L15" s="531"/>
      <c r="M15" s="531"/>
      <c r="N15" s="531"/>
      <c r="O15" s="531"/>
      <c r="P15" s="531"/>
      <c r="Q15" s="531"/>
    </row>
    <row r="16" spans="1:17" s="532" customFormat="1" ht="75">
      <c r="A16" s="623"/>
      <c r="B16" s="640">
        <v>6362</v>
      </c>
      <c r="C16" s="636"/>
      <c r="D16" s="634" t="s">
        <v>190</v>
      </c>
      <c r="E16" s="642">
        <v>0</v>
      </c>
      <c r="F16" s="642"/>
      <c r="G16" s="642">
        <v>2000</v>
      </c>
      <c r="H16" s="639"/>
      <c r="I16" s="639"/>
      <c r="J16" s="531"/>
      <c r="K16" s="531"/>
      <c r="L16" s="531"/>
      <c r="M16" s="531"/>
      <c r="N16" s="531"/>
      <c r="O16" s="531"/>
      <c r="P16" s="531"/>
      <c r="Q16" s="531"/>
    </row>
    <row r="17" spans="1:17" s="532" customFormat="1" ht="45">
      <c r="A17" s="623"/>
      <c r="B17" s="635"/>
      <c r="C17" s="636">
        <v>54</v>
      </c>
      <c r="D17" s="637" t="s">
        <v>218</v>
      </c>
      <c r="E17" s="638">
        <f>SUM(E13)</f>
        <v>0</v>
      </c>
      <c r="F17" s="638">
        <f>SUM(F13)</f>
        <v>0</v>
      </c>
      <c r="G17" s="638">
        <f>SUM(G13)</f>
        <v>5000</v>
      </c>
      <c r="H17" s="639" t="e">
        <f>SUM(G17/E17)*100</f>
        <v>#DIV/0!</v>
      </c>
      <c r="I17" s="639" t="e">
        <f>SUM(H17/F17)*100</f>
        <v>#DIV/0!</v>
      </c>
      <c r="J17" s="531"/>
      <c r="K17" s="531"/>
      <c r="L17" s="531"/>
      <c r="M17" s="531"/>
      <c r="N17" s="531"/>
      <c r="O17" s="531"/>
      <c r="P17" s="531"/>
      <c r="Q17" s="531"/>
    </row>
    <row r="18" spans="1:17" s="53" customFormat="1" ht="75">
      <c r="A18" s="623"/>
      <c r="B18" s="643">
        <v>65</v>
      </c>
      <c r="C18" s="644"/>
      <c r="D18" s="645" t="s">
        <v>21</v>
      </c>
      <c r="E18" s="627">
        <f>SUM(E19)</f>
        <v>32099.63</v>
      </c>
      <c r="F18" s="627">
        <v>27000</v>
      </c>
      <c r="G18" s="627">
        <f aca="true" t="shared" si="3" ref="G18">SUM(G19)</f>
        <v>69385.18</v>
      </c>
      <c r="H18" s="622">
        <f t="shared" si="0"/>
        <v>216.1557002370432</v>
      </c>
      <c r="I18" s="622">
        <f t="shared" si="1"/>
        <v>256.9821481481481</v>
      </c>
      <c r="J18" s="52"/>
      <c r="K18" s="52"/>
      <c r="L18" s="52"/>
      <c r="M18" s="52"/>
      <c r="N18" s="52"/>
      <c r="O18" s="52"/>
      <c r="P18" s="52"/>
      <c r="Q18" s="52"/>
    </row>
    <row r="19" spans="1:17" s="53" customFormat="1" ht="30">
      <c r="A19" s="623"/>
      <c r="B19" s="643">
        <v>652</v>
      </c>
      <c r="C19" s="644"/>
      <c r="D19" s="645" t="s">
        <v>65</v>
      </c>
      <c r="E19" s="627">
        <f>SUM(E20)</f>
        <v>32099.63</v>
      </c>
      <c r="F19" s="627"/>
      <c r="G19" s="627">
        <f aca="true" t="shared" si="4" ref="G19">SUM(G20)</f>
        <v>69385.18</v>
      </c>
      <c r="H19" s="622">
        <f t="shared" si="0"/>
        <v>216.1557002370432</v>
      </c>
      <c r="I19" s="622"/>
      <c r="J19" s="52"/>
      <c r="K19" s="52"/>
      <c r="L19" s="52"/>
      <c r="M19" s="52"/>
      <c r="N19" s="52"/>
      <c r="O19" s="52"/>
      <c r="P19" s="52"/>
      <c r="Q19" s="52"/>
    </row>
    <row r="20" spans="1:17" s="55" customFormat="1" ht="30">
      <c r="A20" s="628"/>
      <c r="B20" s="646">
        <v>6526</v>
      </c>
      <c r="C20" s="647"/>
      <c r="D20" s="648" t="s">
        <v>141</v>
      </c>
      <c r="E20" s="632">
        <v>32099.63</v>
      </c>
      <c r="F20" s="632"/>
      <c r="G20" s="632">
        <v>69385.18</v>
      </c>
      <c r="H20" s="622">
        <f t="shared" si="0"/>
        <v>216.1557002370432</v>
      </c>
      <c r="I20" s="622"/>
      <c r="J20" s="54"/>
      <c r="K20" s="54"/>
      <c r="L20" s="54"/>
      <c r="M20" s="54"/>
      <c r="N20" s="54"/>
      <c r="O20" s="54"/>
      <c r="P20" s="54"/>
      <c r="Q20" s="54"/>
    </row>
    <row r="21" spans="1:17" s="55" customFormat="1" ht="30">
      <c r="A21" s="623"/>
      <c r="B21" s="635"/>
      <c r="C21" s="636">
        <v>43</v>
      </c>
      <c r="D21" s="637" t="s">
        <v>34</v>
      </c>
      <c r="E21" s="638">
        <f>SUM(E18)</f>
        <v>32099.63</v>
      </c>
      <c r="F21" s="638">
        <f>F18</f>
        <v>27000</v>
      </c>
      <c r="G21" s="638">
        <f>SUM(G18)</f>
        <v>69385.18</v>
      </c>
      <c r="H21" s="649">
        <f t="shared" si="0"/>
        <v>216.1557002370432</v>
      </c>
      <c r="I21" s="649">
        <f t="shared" si="1"/>
        <v>256.9821481481481</v>
      </c>
      <c r="J21" s="54"/>
      <c r="K21" s="54"/>
      <c r="L21" s="54"/>
      <c r="M21" s="54"/>
      <c r="N21" s="54"/>
      <c r="O21" s="54"/>
      <c r="P21" s="54"/>
      <c r="Q21" s="54"/>
    </row>
    <row r="22" spans="1:17" s="53" customFormat="1" ht="60">
      <c r="A22" s="623"/>
      <c r="B22" s="624">
        <v>66</v>
      </c>
      <c r="C22" s="625"/>
      <c r="D22" s="626" t="s">
        <v>17</v>
      </c>
      <c r="E22" s="621">
        <f>SUM(E23,E30)</f>
        <v>131231.58000000002</v>
      </c>
      <c r="F22" s="621">
        <v>67360</v>
      </c>
      <c r="G22" s="621">
        <f>SUM(G23,G30)</f>
        <v>36156.84</v>
      </c>
      <c r="H22" s="622">
        <f t="shared" si="0"/>
        <v>27.551935288746805</v>
      </c>
      <c r="I22" s="622">
        <f>SUM(G22/F22*100)</f>
        <v>53.67701900237529</v>
      </c>
      <c r="J22" s="52"/>
      <c r="K22" s="52"/>
      <c r="L22" s="52"/>
      <c r="M22" s="52"/>
      <c r="N22" s="52"/>
      <c r="O22" s="52"/>
      <c r="P22" s="52"/>
      <c r="Q22" s="52"/>
    </row>
    <row r="23" spans="1:17" s="53" customFormat="1" ht="45">
      <c r="A23" s="623"/>
      <c r="B23" s="624" t="s">
        <v>145</v>
      </c>
      <c r="C23" s="625"/>
      <c r="D23" s="626" t="s">
        <v>64</v>
      </c>
      <c r="E23" s="621">
        <f>SUM(E24)</f>
        <v>116632.07</v>
      </c>
      <c r="F23" s="621"/>
      <c r="G23" s="621">
        <f aca="true" t="shared" si="5" ref="G23">SUM(G24)</f>
        <v>36156.84</v>
      </c>
      <c r="H23" s="622">
        <f t="shared" si="0"/>
        <v>31.000770199825823</v>
      </c>
      <c r="I23" s="622"/>
      <c r="J23" s="52"/>
      <c r="K23" s="52"/>
      <c r="L23" s="52"/>
      <c r="M23" s="52"/>
      <c r="N23" s="52"/>
      <c r="O23" s="52"/>
      <c r="P23" s="52"/>
      <c r="Q23" s="52"/>
    </row>
    <row r="24" spans="1:17" s="55" customFormat="1" ht="30">
      <c r="A24" s="628"/>
      <c r="B24" s="629" t="s">
        <v>142</v>
      </c>
      <c r="C24" s="650"/>
      <c r="D24" s="631" t="s">
        <v>143</v>
      </c>
      <c r="E24" s="651">
        <v>116632.07</v>
      </c>
      <c r="F24" s="651"/>
      <c r="G24" s="651">
        <v>36156.84</v>
      </c>
      <c r="H24" s="622">
        <f t="shared" si="0"/>
        <v>31.000770199825823</v>
      </c>
      <c r="I24" s="622"/>
      <c r="J24" s="54"/>
      <c r="K24" s="54"/>
      <c r="L24" s="54"/>
      <c r="M24" s="54"/>
      <c r="N24" s="54"/>
      <c r="O24" s="54"/>
      <c r="P24" s="54"/>
      <c r="Q24" s="54"/>
    </row>
    <row r="25" spans="1:17" s="55" customFormat="1" ht="12.75">
      <c r="A25" s="628"/>
      <c r="B25" s="643">
        <v>64</v>
      </c>
      <c r="C25" s="650"/>
      <c r="D25" s="652" t="s">
        <v>193</v>
      </c>
      <c r="E25" s="621">
        <f>E26</f>
        <v>17.15</v>
      </c>
      <c r="F25" s="651">
        <v>0</v>
      </c>
      <c r="G25" s="621">
        <f>G26</f>
        <v>0.02</v>
      </c>
      <c r="H25" s="622">
        <f t="shared" si="0"/>
        <v>0.1166180758017493</v>
      </c>
      <c r="I25" s="622" t="e">
        <f>SUM(G25/F25*100)</f>
        <v>#DIV/0!</v>
      </c>
      <c r="J25" s="54"/>
      <c r="K25" s="54"/>
      <c r="L25" s="54"/>
      <c r="M25" s="54"/>
      <c r="N25" s="54"/>
      <c r="O25" s="54"/>
      <c r="P25" s="54"/>
      <c r="Q25" s="54"/>
    </row>
    <row r="26" spans="1:17" s="55" customFormat="1" ht="30">
      <c r="A26" s="628"/>
      <c r="B26" s="646">
        <v>641</v>
      </c>
      <c r="C26" s="650"/>
      <c r="D26" s="634" t="s">
        <v>192</v>
      </c>
      <c r="E26" s="651">
        <f>E27</f>
        <v>17.15</v>
      </c>
      <c r="F26" s="651"/>
      <c r="G26" s="651">
        <f>G27</f>
        <v>0.02</v>
      </c>
      <c r="H26" s="622"/>
      <c r="I26" s="622"/>
      <c r="J26" s="54"/>
      <c r="K26" s="54"/>
      <c r="L26" s="54"/>
      <c r="M26" s="54"/>
      <c r="N26" s="54"/>
      <c r="O26" s="54"/>
      <c r="P26" s="54"/>
      <c r="Q26" s="54"/>
    </row>
    <row r="27" spans="1:17" s="55" customFormat="1" ht="45">
      <c r="A27" s="628"/>
      <c r="B27" s="646">
        <v>6413</v>
      </c>
      <c r="C27" s="650"/>
      <c r="D27" s="634" t="s">
        <v>191</v>
      </c>
      <c r="E27" s="651">
        <v>17.15</v>
      </c>
      <c r="F27" s="651"/>
      <c r="G27" s="651">
        <v>0.02</v>
      </c>
      <c r="H27" s="622"/>
      <c r="I27" s="622"/>
      <c r="J27" s="54"/>
      <c r="K27" s="54"/>
      <c r="L27" s="54"/>
      <c r="M27" s="54"/>
      <c r="N27" s="54"/>
      <c r="O27" s="54"/>
      <c r="P27" s="54"/>
      <c r="Q27" s="54"/>
    </row>
    <row r="28" spans="1:17" s="55" customFormat="1" ht="12.75">
      <c r="A28" s="628"/>
      <c r="B28" s="653">
        <v>683</v>
      </c>
      <c r="C28" s="650"/>
      <c r="D28" s="654" t="s">
        <v>220</v>
      </c>
      <c r="E28" s="651">
        <v>0</v>
      </c>
      <c r="F28" s="651"/>
      <c r="G28" s="655">
        <v>0</v>
      </c>
      <c r="H28" s="622"/>
      <c r="I28" s="622"/>
      <c r="J28" s="54"/>
      <c r="K28" s="54"/>
      <c r="L28" s="54" t="s">
        <v>253</v>
      </c>
      <c r="M28" s="54"/>
      <c r="N28" s="54"/>
      <c r="O28" s="54"/>
      <c r="P28" s="54"/>
      <c r="Q28" s="54"/>
    </row>
    <row r="29" spans="1:17" s="57" customFormat="1" ht="12.75">
      <c r="A29" s="65"/>
      <c r="B29" s="635"/>
      <c r="C29" s="636" t="s">
        <v>36</v>
      </c>
      <c r="D29" s="637" t="s">
        <v>35</v>
      </c>
      <c r="E29" s="638">
        <f>SUM(E22,E25)</f>
        <v>131248.73</v>
      </c>
      <c r="F29" s="638">
        <f>F22</f>
        <v>67360</v>
      </c>
      <c r="G29" s="638">
        <f>SUM(G22,G25,G28)</f>
        <v>36156.85999999999</v>
      </c>
      <c r="H29" s="639">
        <f t="shared" si="0"/>
        <v>27.548350372609313</v>
      </c>
      <c r="I29" s="639">
        <f t="shared" si="1"/>
        <v>53.67704869358669</v>
      </c>
      <c r="J29" s="56"/>
      <c r="K29" s="56"/>
      <c r="L29" s="56"/>
      <c r="M29" s="56"/>
      <c r="N29" s="56"/>
      <c r="O29" s="56"/>
      <c r="P29" s="56"/>
      <c r="Q29" s="56"/>
    </row>
    <row r="30" spans="1:17" s="66" customFormat="1" ht="90">
      <c r="A30" s="39"/>
      <c r="B30" s="640">
        <v>663</v>
      </c>
      <c r="C30" s="656"/>
      <c r="D30" s="657" t="s">
        <v>147</v>
      </c>
      <c r="E30" s="658">
        <f>SUM(E31)</f>
        <v>14599.51</v>
      </c>
      <c r="F30" s="658">
        <f>F31</f>
        <v>0</v>
      </c>
      <c r="G30" s="658">
        <f aca="true" t="shared" si="6" ref="G30">SUM(G31)</f>
        <v>0</v>
      </c>
      <c r="H30" s="622">
        <f t="shared" si="0"/>
        <v>0</v>
      </c>
      <c r="I30" s="622"/>
      <c r="J30" s="52"/>
      <c r="K30" s="52"/>
      <c r="L30" s="52"/>
      <c r="M30" s="52"/>
      <c r="N30" s="52"/>
      <c r="O30" s="52"/>
      <c r="P30" s="52"/>
      <c r="Q30" s="52"/>
    </row>
    <row r="31" spans="1:9" s="54" customFormat="1" ht="12.75">
      <c r="A31" s="58"/>
      <c r="B31" s="629">
        <v>6631</v>
      </c>
      <c r="C31" s="647"/>
      <c r="D31" s="631" t="s">
        <v>219</v>
      </c>
      <c r="E31" s="632">
        <v>14599.51</v>
      </c>
      <c r="F31" s="632">
        <v>0</v>
      </c>
      <c r="G31" s="632">
        <v>0</v>
      </c>
      <c r="H31" s="622">
        <f t="shared" si="0"/>
        <v>0</v>
      </c>
      <c r="I31" s="622"/>
    </row>
    <row r="32" spans="1:17" s="55" customFormat="1" ht="30.75" customHeight="1">
      <c r="A32" s="623"/>
      <c r="B32" s="635"/>
      <c r="C32" s="636" t="s">
        <v>37</v>
      </c>
      <c r="D32" s="637" t="s">
        <v>38</v>
      </c>
      <c r="E32" s="638">
        <f>SUM(E31)</f>
        <v>14599.51</v>
      </c>
      <c r="F32" s="638">
        <f>F30</f>
        <v>0</v>
      </c>
      <c r="G32" s="638">
        <f>G30</f>
        <v>0</v>
      </c>
      <c r="H32" s="639">
        <f t="shared" si="0"/>
        <v>0</v>
      </c>
      <c r="I32" s="639" t="e">
        <f t="shared" si="1"/>
        <v>#DIV/0!</v>
      </c>
      <c r="J32" s="54"/>
      <c r="K32" s="54"/>
      <c r="L32" s="54"/>
      <c r="M32" s="54"/>
      <c r="N32" s="54"/>
      <c r="O32" s="54"/>
      <c r="P32" s="54"/>
      <c r="Q32" s="54"/>
    </row>
    <row r="33" spans="1:17" s="53" customFormat="1" ht="60">
      <c r="A33" s="65"/>
      <c r="B33" s="659">
        <v>67</v>
      </c>
      <c r="C33" s="660"/>
      <c r="D33" s="661" t="s">
        <v>14</v>
      </c>
      <c r="E33" s="662">
        <f>SUM(E34)</f>
        <v>305792.55</v>
      </c>
      <c r="F33" s="662">
        <v>612833</v>
      </c>
      <c r="G33" s="662">
        <f aca="true" t="shared" si="7" ref="G33">SUM(G34)</f>
        <v>353163.53</v>
      </c>
      <c r="H33" s="663">
        <f t="shared" si="0"/>
        <v>115.49121455051801</v>
      </c>
      <c r="I33" s="663">
        <f t="shared" si="1"/>
        <v>57.6280210106179</v>
      </c>
      <c r="J33" s="52"/>
      <c r="K33" s="52"/>
      <c r="L33" s="52"/>
      <c r="M33" s="52"/>
      <c r="N33" s="52"/>
      <c r="O33" s="52"/>
      <c r="P33" s="52"/>
      <c r="Q33" s="52"/>
    </row>
    <row r="34" spans="1:17" s="55" customFormat="1" ht="42" customHeight="1">
      <c r="A34" s="65"/>
      <c r="B34" s="659" t="s">
        <v>131</v>
      </c>
      <c r="C34" s="660"/>
      <c r="D34" s="661" t="s">
        <v>63</v>
      </c>
      <c r="E34" s="662">
        <f>SUM(E35:E36)</f>
        <v>305792.55</v>
      </c>
      <c r="F34" s="662"/>
      <c r="G34" s="662">
        <f aca="true" t="shared" si="8" ref="G34">SUM(G35:G36)</f>
        <v>353163.53</v>
      </c>
      <c r="H34" s="663">
        <f t="shared" si="0"/>
        <v>115.49121455051801</v>
      </c>
      <c r="I34" s="663"/>
      <c r="J34" s="54"/>
      <c r="K34" s="54"/>
      <c r="L34" s="54"/>
      <c r="M34" s="54"/>
      <c r="N34" s="54"/>
      <c r="O34" s="54"/>
      <c r="P34" s="54"/>
      <c r="Q34" s="54"/>
    </row>
    <row r="35" spans="1:17" s="53" customFormat="1" ht="60">
      <c r="A35" s="58"/>
      <c r="B35" s="664" t="s">
        <v>132</v>
      </c>
      <c r="C35" s="665"/>
      <c r="D35" s="666" t="s">
        <v>133</v>
      </c>
      <c r="E35" s="667">
        <v>297169.81</v>
      </c>
      <c r="F35" s="667"/>
      <c r="G35" s="668">
        <v>326262.14</v>
      </c>
      <c r="H35" s="663">
        <f t="shared" si="0"/>
        <v>109.78979998001816</v>
      </c>
      <c r="I35" s="663"/>
      <c r="J35" s="52"/>
      <c r="K35" s="198"/>
      <c r="L35" s="199"/>
      <c r="M35" s="198"/>
      <c r="N35" s="199"/>
      <c r="O35" s="52"/>
      <c r="P35" s="52"/>
      <c r="Q35" s="52"/>
    </row>
    <row r="36" spans="1:17" s="55" customFormat="1" ht="90">
      <c r="A36" s="58"/>
      <c r="B36" s="664" t="s">
        <v>134</v>
      </c>
      <c r="C36" s="665"/>
      <c r="D36" s="666" t="s">
        <v>135</v>
      </c>
      <c r="E36" s="667">
        <v>8622.74</v>
      </c>
      <c r="F36" s="667"/>
      <c r="G36" s="667">
        <v>26901.39</v>
      </c>
      <c r="H36" s="663">
        <f t="shared" si="0"/>
        <v>311.98192221961926</v>
      </c>
      <c r="I36" s="663"/>
      <c r="J36" s="54"/>
      <c r="K36" s="200"/>
      <c r="L36" s="200"/>
      <c r="M36" s="370"/>
      <c r="N36" s="200"/>
      <c r="O36" s="54"/>
      <c r="P36" s="54"/>
      <c r="Q36" s="54"/>
    </row>
    <row r="37" spans="1:17" s="53" customFormat="1" ht="12.75">
      <c r="A37" s="623"/>
      <c r="B37" s="623"/>
      <c r="C37" s="636" t="s">
        <v>39</v>
      </c>
      <c r="D37" s="637" t="s">
        <v>40</v>
      </c>
      <c r="E37" s="638">
        <f>SUM(E33)</f>
        <v>305792.55</v>
      </c>
      <c r="F37" s="638">
        <f>F33</f>
        <v>612833</v>
      </c>
      <c r="G37" s="638">
        <f>SUM(G33)</f>
        <v>353163.53</v>
      </c>
      <c r="H37" s="639">
        <f t="shared" si="0"/>
        <v>115.49121455051801</v>
      </c>
      <c r="I37" s="639">
        <f t="shared" si="1"/>
        <v>57.6280210106179</v>
      </c>
      <c r="J37" s="52"/>
      <c r="K37" s="199"/>
      <c r="L37" s="199"/>
      <c r="M37" s="201"/>
      <c r="N37" s="199"/>
      <c r="O37" s="52"/>
      <c r="P37" s="52"/>
      <c r="Q37" s="52"/>
    </row>
    <row r="38" spans="1:17" s="53" customFormat="1" ht="12.75">
      <c r="A38" s="765" t="s">
        <v>61</v>
      </c>
      <c r="B38" s="765"/>
      <c r="C38" s="765"/>
      <c r="D38" s="765"/>
      <c r="E38" s="638">
        <f>SUM(E12,E21,E29,E37)</f>
        <v>527538.95</v>
      </c>
      <c r="F38" s="669">
        <f>SUM(F12,F21,F29,F32,F37)</f>
        <v>725775</v>
      </c>
      <c r="G38" s="638">
        <f>SUM(G12,G17,G21,G29,G32,G37)</f>
        <v>481623.14</v>
      </c>
      <c r="H38" s="649">
        <f t="shared" si="0"/>
        <v>91.29622371959455</v>
      </c>
      <c r="I38" s="649">
        <f t="shared" si="1"/>
        <v>66.35984154868933</v>
      </c>
      <c r="J38" s="52"/>
      <c r="K38" s="199"/>
      <c r="L38" s="199"/>
      <c r="M38" s="198"/>
      <c r="N38" s="199"/>
      <c r="O38" s="52"/>
      <c r="P38" s="52"/>
      <c r="Q38" s="52"/>
    </row>
    <row r="39" spans="1:17" s="53" customFormat="1" ht="12.75">
      <c r="A39" s="1"/>
      <c r="B39" s="1"/>
      <c r="C39" s="1"/>
      <c r="D39" s="1"/>
      <c r="E39" s="139"/>
      <c r="F39" s="81"/>
      <c r="G39" s="81"/>
      <c r="H39" s="91"/>
      <c r="I39" s="91"/>
      <c r="J39" s="52"/>
      <c r="K39" s="199"/>
      <c r="L39" s="199"/>
      <c r="M39" s="199"/>
      <c r="N39" s="199"/>
      <c r="O39" s="52"/>
      <c r="P39" s="52"/>
      <c r="Q39" s="52"/>
    </row>
    <row r="40" spans="1:17" s="53" customFormat="1" ht="12.75">
      <c r="A40" s="761" t="s">
        <v>86</v>
      </c>
      <c r="B40" s="762"/>
      <c r="C40" s="762"/>
      <c r="D40" s="762"/>
      <c r="E40" s="762"/>
      <c r="F40" s="762"/>
      <c r="G40" s="762"/>
      <c r="H40" s="762"/>
      <c r="I40" s="762"/>
      <c r="J40" s="52"/>
      <c r="K40" s="52"/>
      <c r="L40" s="52"/>
      <c r="M40" s="52"/>
      <c r="N40" s="52"/>
      <c r="O40" s="52"/>
      <c r="P40" s="52"/>
      <c r="Q40" s="52"/>
    </row>
    <row r="41" spans="1:17" s="53" customFormat="1" ht="105">
      <c r="A41" s="670" t="s">
        <v>31</v>
      </c>
      <c r="B41" s="670" t="s">
        <v>127</v>
      </c>
      <c r="C41" s="670" t="s">
        <v>41</v>
      </c>
      <c r="D41" s="671" t="s">
        <v>13</v>
      </c>
      <c r="E41" s="672" t="s">
        <v>88</v>
      </c>
      <c r="F41" s="673" t="s">
        <v>89</v>
      </c>
      <c r="G41" s="673" t="s">
        <v>90</v>
      </c>
      <c r="H41" s="615" t="s">
        <v>102</v>
      </c>
      <c r="I41" s="615" t="s">
        <v>102</v>
      </c>
      <c r="J41" s="52"/>
      <c r="K41" s="52"/>
      <c r="L41" s="52"/>
      <c r="M41" s="52"/>
      <c r="N41" s="52"/>
      <c r="O41" s="52"/>
      <c r="P41" s="52"/>
      <c r="Q41" s="52"/>
    </row>
    <row r="42" spans="1:17" s="53" customFormat="1" ht="22.5">
      <c r="A42" s="760">
        <v>1</v>
      </c>
      <c r="B42" s="760"/>
      <c r="C42" s="760"/>
      <c r="D42" s="760"/>
      <c r="E42" s="674">
        <v>2</v>
      </c>
      <c r="F42" s="675">
        <v>3</v>
      </c>
      <c r="G42" s="675">
        <v>4</v>
      </c>
      <c r="H42" s="134" t="s">
        <v>126</v>
      </c>
      <c r="I42" s="617" t="s">
        <v>125</v>
      </c>
      <c r="J42" s="52"/>
      <c r="K42" s="52"/>
      <c r="L42" s="52"/>
      <c r="M42" s="52"/>
      <c r="N42" s="52"/>
      <c r="O42" s="52"/>
      <c r="P42" s="52"/>
      <c r="Q42" s="52"/>
    </row>
    <row r="43" spans="1:17" s="53" customFormat="1" ht="12.75">
      <c r="A43" s="613">
        <v>9</v>
      </c>
      <c r="B43" s="613"/>
      <c r="C43" s="613"/>
      <c r="D43" s="676" t="s">
        <v>87</v>
      </c>
      <c r="E43" s="677">
        <f>SUM(E44)</f>
        <v>0</v>
      </c>
      <c r="F43" s="677">
        <f aca="true" t="shared" si="9" ref="F43:G43">SUM(F44)</f>
        <v>0</v>
      </c>
      <c r="G43" s="677">
        <f t="shared" si="9"/>
        <v>0</v>
      </c>
      <c r="H43" s="663" t="e">
        <f>SUM(G43/E43*100)</f>
        <v>#DIV/0!</v>
      </c>
      <c r="I43" s="663" t="e">
        <f>SUM(G43/F43*100)</f>
        <v>#DIV/0!</v>
      </c>
      <c r="J43" s="52"/>
      <c r="K43" s="52"/>
      <c r="L43" s="52"/>
      <c r="M43" s="52"/>
      <c r="N43" s="52"/>
      <c r="O43" s="52"/>
      <c r="P43" s="52"/>
      <c r="Q43" s="52"/>
    </row>
    <row r="44" spans="1:17" s="53" customFormat="1" ht="12.75">
      <c r="A44" s="613"/>
      <c r="B44" s="660">
        <v>92</v>
      </c>
      <c r="C44" s="613"/>
      <c r="D44" s="676" t="s">
        <v>52</v>
      </c>
      <c r="E44" s="677">
        <f>SUM(E45)</f>
        <v>0</v>
      </c>
      <c r="F44" s="677">
        <f>SUM(F48)</f>
        <v>0</v>
      </c>
      <c r="G44" s="677"/>
      <c r="H44" s="663" t="e">
        <f aca="true" t="shared" si="10" ref="H44:H49">SUM(G44/E44*100)</f>
        <v>#DIV/0!</v>
      </c>
      <c r="I44" s="663" t="e">
        <f aca="true" t="shared" si="11" ref="I44:I48">SUM(G44/F44*100)</f>
        <v>#DIV/0!</v>
      </c>
      <c r="J44" s="52"/>
      <c r="K44" s="52"/>
      <c r="L44" s="52"/>
      <c r="M44" s="52"/>
      <c r="N44" s="52"/>
      <c r="O44" s="52"/>
      <c r="P44" s="52"/>
      <c r="Q44" s="52"/>
    </row>
    <row r="45" spans="1:17" s="53" customFormat="1" ht="30">
      <c r="A45" s="613"/>
      <c r="B45" s="660">
        <v>922</v>
      </c>
      <c r="C45" s="613"/>
      <c r="D45" s="678" t="s">
        <v>154</v>
      </c>
      <c r="E45" s="677">
        <f>SUM(E46)</f>
        <v>0</v>
      </c>
      <c r="F45" s="677"/>
      <c r="G45" s="677"/>
      <c r="H45" s="663" t="e">
        <f t="shared" si="10"/>
        <v>#DIV/0!</v>
      </c>
      <c r="I45" s="663"/>
      <c r="J45" s="52"/>
      <c r="K45" s="52"/>
      <c r="L45" s="52"/>
      <c r="M45" s="52"/>
      <c r="N45" s="52"/>
      <c r="O45" s="52"/>
      <c r="P45" s="52"/>
      <c r="Q45" s="52"/>
    </row>
    <row r="46" spans="1:17" s="53" customFormat="1" ht="12.75">
      <c r="A46" s="679"/>
      <c r="B46" s="665">
        <v>9221</v>
      </c>
      <c r="C46" s="679"/>
      <c r="D46" s="680" t="s">
        <v>155</v>
      </c>
      <c r="E46" s="681">
        <f>SUM(E47:E49)</f>
        <v>0</v>
      </c>
      <c r="F46" s="681"/>
      <c r="G46" s="681"/>
      <c r="H46" s="682" t="e">
        <f t="shared" si="10"/>
        <v>#DIV/0!</v>
      </c>
      <c r="I46" s="682"/>
      <c r="J46" s="52"/>
      <c r="K46" s="52"/>
      <c r="L46" s="52"/>
      <c r="M46" s="52"/>
      <c r="N46" s="52"/>
      <c r="O46" s="52"/>
      <c r="P46" s="52"/>
      <c r="Q46" s="52"/>
    </row>
    <row r="47" spans="1:17" s="53" customFormat="1" ht="12.75">
      <c r="A47" s="683"/>
      <c r="B47" s="684"/>
      <c r="C47" s="683" t="s">
        <v>59</v>
      </c>
      <c r="D47" s="685" t="s">
        <v>54</v>
      </c>
      <c r="E47" s="686">
        <v>0</v>
      </c>
      <c r="F47" s="686"/>
      <c r="G47" s="686"/>
      <c r="H47" s="687" t="e">
        <f t="shared" si="10"/>
        <v>#DIV/0!</v>
      </c>
      <c r="I47" s="687"/>
      <c r="J47" s="52"/>
      <c r="K47" s="52"/>
      <c r="L47" s="52"/>
      <c r="M47" s="52"/>
      <c r="N47" s="52"/>
      <c r="O47" s="52"/>
      <c r="P47" s="52"/>
      <c r="Q47" s="52"/>
    </row>
    <row r="48" spans="1:17" s="53" customFormat="1" ht="12.75">
      <c r="A48" s="688"/>
      <c r="B48" s="689"/>
      <c r="C48" s="688" t="s">
        <v>60</v>
      </c>
      <c r="D48" s="690" t="s">
        <v>57</v>
      </c>
      <c r="E48" s="691">
        <v>0</v>
      </c>
      <c r="F48" s="691">
        <v>0</v>
      </c>
      <c r="G48" s="691">
        <v>0</v>
      </c>
      <c r="H48" s="692" t="e">
        <f t="shared" si="10"/>
        <v>#DIV/0!</v>
      </c>
      <c r="I48" s="692" t="e">
        <f t="shared" si="11"/>
        <v>#DIV/0!</v>
      </c>
      <c r="J48" s="52"/>
      <c r="K48" s="52"/>
      <c r="L48" s="52"/>
      <c r="M48" s="52"/>
      <c r="N48" s="52"/>
      <c r="O48" s="52"/>
      <c r="P48" s="52"/>
      <c r="Q48" s="52"/>
    </row>
    <row r="49" spans="1:17" s="53" customFormat="1" ht="12.75">
      <c r="A49" s="693"/>
      <c r="B49" s="684"/>
      <c r="C49" s="683" t="s">
        <v>128</v>
      </c>
      <c r="D49" s="685" t="s">
        <v>129</v>
      </c>
      <c r="E49" s="686">
        <v>0</v>
      </c>
      <c r="F49" s="686"/>
      <c r="G49" s="686">
        <v>0</v>
      </c>
      <c r="H49" s="687" t="e">
        <f t="shared" si="10"/>
        <v>#DIV/0!</v>
      </c>
      <c r="I49" s="687"/>
      <c r="J49" s="52"/>
      <c r="K49" s="52"/>
      <c r="L49" s="52"/>
      <c r="M49" s="52"/>
      <c r="N49" s="52"/>
      <c r="O49" s="52"/>
      <c r="P49" s="52"/>
      <c r="Q49" s="52"/>
    </row>
    <row r="50" spans="1:17" s="53" customFormat="1" ht="12.75">
      <c r="A50" s="1"/>
      <c r="B50" s="1"/>
      <c r="C50" s="1"/>
      <c r="D50" s="1"/>
      <c r="E50" s="139"/>
      <c r="F50" s="81"/>
      <c r="G50" s="81"/>
      <c r="H50" s="91"/>
      <c r="I50" s="91"/>
      <c r="J50" s="52"/>
      <c r="K50" s="52"/>
      <c r="L50" s="52"/>
      <c r="M50" s="52"/>
      <c r="N50" s="52"/>
      <c r="O50" s="52"/>
      <c r="P50" s="52"/>
      <c r="Q50" s="52"/>
    </row>
    <row r="51" spans="1:17" s="53" customFormat="1" ht="12.75">
      <c r="A51" s="57"/>
      <c r="B51" s="1"/>
      <c r="C51" s="1"/>
      <c r="D51" s="1"/>
      <c r="E51" s="140"/>
      <c r="F51" s="82"/>
      <c r="G51" s="82"/>
      <c r="H51" s="91"/>
      <c r="I51" s="91"/>
      <c r="J51" s="52"/>
      <c r="K51" s="52"/>
      <c r="L51" s="52"/>
      <c r="M51" s="52"/>
      <c r="N51" s="52"/>
      <c r="O51" s="52"/>
      <c r="P51" s="52"/>
      <c r="Q51" s="52"/>
    </row>
    <row r="52" spans="1:17" s="55" customFormat="1" ht="15.75" customHeight="1">
      <c r="A52" s="763" t="s">
        <v>45</v>
      </c>
      <c r="B52" s="764"/>
      <c r="C52" s="764"/>
      <c r="D52" s="764"/>
      <c r="E52" s="764"/>
      <c r="F52" s="764"/>
      <c r="G52" s="764"/>
      <c r="H52" s="764"/>
      <c r="I52" s="764"/>
      <c r="J52" s="54"/>
      <c r="K52" s="54"/>
      <c r="L52" s="54"/>
      <c r="M52" s="54"/>
      <c r="N52" s="54"/>
      <c r="O52" s="54"/>
      <c r="P52" s="54"/>
      <c r="Q52" s="54"/>
    </row>
    <row r="53" spans="1:17" s="53" customFormat="1" ht="105">
      <c r="A53" s="371" t="s">
        <v>31</v>
      </c>
      <c r="B53" s="371" t="s">
        <v>127</v>
      </c>
      <c r="C53" s="371" t="s">
        <v>41</v>
      </c>
      <c r="D53" s="372" t="s">
        <v>13</v>
      </c>
      <c r="E53" s="368" t="s">
        <v>88</v>
      </c>
      <c r="F53" s="369" t="s">
        <v>89</v>
      </c>
      <c r="G53" s="369" t="s">
        <v>90</v>
      </c>
      <c r="H53" s="369" t="s">
        <v>102</v>
      </c>
      <c r="I53" s="369" t="s">
        <v>102</v>
      </c>
      <c r="J53" s="52"/>
      <c r="K53" s="52"/>
      <c r="L53" s="52"/>
      <c r="M53" s="52"/>
      <c r="N53" s="52"/>
      <c r="O53" s="52"/>
      <c r="P53" s="52"/>
      <c r="Q53" s="52"/>
    </row>
    <row r="54" spans="1:17" s="53" customFormat="1" ht="22.5">
      <c r="A54" s="760">
        <v>1</v>
      </c>
      <c r="B54" s="760"/>
      <c r="C54" s="760"/>
      <c r="D54" s="760"/>
      <c r="E54" s="286">
        <v>2</v>
      </c>
      <c r="F54" s="147">
        <v>3</v>
      </c>
      <c r="G54" s="154">
        <v>4</v>
      </c>
      <c r="H54" s="134" t="s">
        <v>126</v>
      </c>
      <c r="I54" s="101" t="s">
        <v>125</v>
      </c>
      <c r="J54" s="52"/>
      <c r="K54" s="52"/>
      <c r="L54" s="52"/>
      <c r="M54" s="52"/>
      <c r="N54" s="52"/>
      <c r="O54" s="52"/>
      <c r="P54" s="52"/>
      <c r="Q54" s="52"/>
    </row>
    <row r="55" spans="1:17" s="53" customFormat="1" ht="12.75">
      <c r="A55" s="47">
        <v>3</v>
      </c>
      <c r="B55" s="311" t="s">
        <v>184</v>
      </c>
      <c r="C55" s="312"/>
      <c r="D55" s="313" t="s">
        <v>44</v>
      </c>
      <c r="E55" s="314">
        <f>SUM(E102,E138,E190,E206,E226,E233)</f>
        <v>526028.9800000001</v>
      </c>
      <c r="F55" s="314">
        <f>SUM(F102,F138,F190,F206,F226,F233,F237)</f>
        <v>725775</v>
      </c>
      <c r="G55" s="314">
        <f>SUM(G102,G138,G190,G206,G213,G226,G233,G237)</f>
        <v>654950.3400000001</v>
      </c>
      <c r="H55" s="144">
        <f aca="true" t="shared" si="12" ref="H55:H232">SUM(G55/E55*100)</f>
        <v>124.50841396608985</v>
      </c>
      <c r="I55" s="144">
        <f aca="true" t="shared" si="13" ref="I55:I227">SUM(G55/F55*100)</f>
        <v>90.24151286555751</v>
      </c>
      <c r="J55" s="52"/>
      <c r="K55" s="52"/>
      <c r="L55" s="52"/>
      <c r="M55" s="52"/>
      <c r="N55" s="52"/>
      <c r="O55" s="52"/>
      <c r="P55" s="52"/>
      <c r="Q55" s="52"/>
    </row>
    <row r="56" spans="1:17" s="53" customFormat="1" ht="12.75">
      <c r="A56" s="33"/>
      <c r="B56" s="315">
        <v>31</v>
      </c>
      <c r="C56" s="316"/>
      <c r="D56" s="317" t="s">
        <v>15</v>
      </c>
      <c r="E56" s="318">
        <f>SUM(E57,E59,E61)</f>
        <v>88769.09000000001</v>
      </c>
      <c r="F56" s="318">
        <v>124150</v>
      </c>
      <c r="G56" s="318">
        <f>SUM(G57,G59,G61)</f>
        <v>107443.66</v>
      </c>
      <c r="H56" s="319">
        <f t="shared" si="12"/>
        <v>121.03724393254454</v>
      </c>
      <c r="I56" s="319">
        <f t="shared" si="13"/>
        <v>86.54342327829238</v>
      </c>
      <c r="J56" s="52"/>
      <c r="K56" s="52"/>
      <c r="L56" s="52"/>
      <c r="M56" s="52"/>
      <c r="N56" s="52"/>
      <c r="O56" s="52"/>
      <c r="P56" s="52"/>
      <c r="Q56" s="52"/>
    </row>
    <row r="57" spans="1:17" s="55" customFormat="1" ht="12.75">
      <c r="A57" s="32"/>
      <c r="B57" s="320">
        <v>311</v>
      </c>
      <c r="C57" s="281"/>
      <c r="D57" s="283" t="s">
        <v>69</v>
      </c>
      <c r="E57" s="321">
        <f>SUM(E58)</f>
        <v>73895.35</v>
      </c>
      <c r="F57" s="321"/>
      <c r="G57" s="321">
        <f>SUM(G58)</f>
        <v>85457.27</v>
      </c>
      <c r="H57" s="144">
        <f t="shared" si="12"/>
        <v>115.64634310548634</v>
      </c>
      <c r="I57" s="144"/>
      <c r="J57" s="54"/>
      <c r="K57" s="54"/>
      <c r="L57" s="54"/>
      <c r="M57" s="54"/>
      <c r="N57" s="54"/>
      <c r="O57" s="54"/>
      <c r="P57" s="54"/>
      <c r="Q57" s="54"/>
    </row>
    <row r="58" spans="1:17" s="60" customFormat="1" ht="12.75">
      <c r="A58" s="34"/>
      <c r="B58" s="322">
        <v>3111</v>
      </c>
      <c r="C58" s="281"/>
      <c r="D58" s="281" t="s">
        <v>91</v>
      </c>
      <c r="E58" s="323">
        <v>73895.35</v>
      </c>
      <c r="F58" s="144"/>
      <c r="G58" s="144">
        <v>85457.27</v>
      </c>
      <c r="H58" s="321">
        <f t="shared" si="12"/>
        <v>115.64634310548634</v>
      </c>
      <c r="I58" s="321"/>
      <c r="J58" s="59"/>
      <c r="K58" s="205"/>
      <c r="L58" s="59"/>
      <c r="M58" s="59"/>
      <c r="N58" s="59"/>
      <c r="O58" s="59"/>
      <c r="P58" s="59"/>
      <c r="Q58" s="59"/>
    </row>
    <row r="59" spans="1:17" s="60" customFormat="1" ht="30">
      <c r="A59" s="34"/>
      <c r="B59" s="324" t="s">
        <v>181</v>
      </c>
      <c r="C59" s="281"/>
      <c r="D59" s="325" t="s">
        <v>71</v>
      </c>
      <c r="E59" s="326">
        <f>E60</f>
        <v>2681</v>
      </c>
      <c r="F59" s="144"/>
      <c r="G59" s="321">
        <f>G60</f>
        <v>7897.41</v>
      </c>
      <c r="H59" s="321">
        <f t="shared" si="12"/>
        <v>294.56956359567323</v>
      </c>
      <c r="I59" s="321"/>
      <c r="J59" s="59"/>
      <c r="K59" s="59"/>
      <c r="L59" s="59"/>
      <c r="M59" s="59"/>
      <c r="N59" s="59"/>
      <c r="O59" s="59"/>
      <c r="P59" s="59"/>
      <c r="Q59" s="59"/>
    </row>
    <row r="60" spans="1:17" s="60" customFormat="1" ht="30">
      <c r="A60" s="34"/>
      <c r="B60" s="322" t="s">
        <v>103</v>
      </c>
      <c r="C60" s="281"/>
      <c r="D60" s="327" t="s">
        <v>71</v>
      </c>
      <c r="E60" s="323">
        <v>2681</v>
      </c>
      <c r="F60" s="144"/>
      <c r="G60" s="144">
        <v>7897.41</v>
      </c>
      <c r="H60" s="321">
        <f t="shared" si="12"/>
        <v>294.56956359567323</v>
      </c>
      <c r="I60" s="321"/>
      <c r="J60" s="59"/>
      <c r="L60" s="59"/>
      <c r="M60" s="59"/>
      <c r="N60" s="59"/>
      <c r="O60" s="59"/>
      <c r="P60" s="59"/>
      <c r="Q60" s="59"/>
    </row>
    <row r="61" spans="1:17" s="60" customFormat="1" ht="12.75">
      <c r="A61" s="32"/>
      <c r="B61" s="278">
        <v>313</v>
      </c>
      <c r="C61" s="283"/>
      <c r="D61" s="283" t="s">
        <v>70</v>
      </c>
      <c r="E61" s="145">
        <f>SUM(E62:E63)</f>
        <v>12192.74</v>
      </c>
      <c r="F61" s="145"/>
      <c r="G61" s="145">
        <f>SUM(G62:G63)</f>
        <v>14088.98</v>
      </c>
      <c r="H61" s="144">
        <f t="shared" si="12"/>
        <v>115.55220565680888</v>
      </c>
      <c r="I61" s="328"/>
      <c r="J61" s="59"/>
      <c r="K61" s="59"/>
      <c r="L61" s="59"/>
      <c r="M61" s="59"/>
      <c r="N61" s="59"/>
      <c r="O61" s="59"/>
      <c r="P61" s="59"/>
      <c r="Q61" s="59"/>
    </row>
    <row r="62" spans="1:17" s="53" customFormat="1" ht="45">
      <c r="A62" s="34"/>
      <c r="B62" s="280">
        <v>3132</v>
      </c>
      <c r="C62" s="281"/>
      <c r="D62" s="329" t="s">
        <v>92</v>
      </c>
      <c r="E62" s="323">
        <v>12192.74</v>
      </c>
      <c r="F62" s="146"/>
      <c r="G62" s="146">
        <v>14088.98</v>
      </c>
      <c r="H62" s="144">
        <f t="shared" si="12"/>
        <v>115.55220565680888</v>
      </c>
      <c r="I62" s="328"/>
      <c r="J62" s="52"/>
      <c r="K62" s="91"/>
      <c r="M62" s="52"/>
      <c r="N62" s="52"/>
      <c r="O62" s="52"/>
      <c r="P62" s="52"/>
      <c r="Q62" s="52"/>
    </row>
    <row r="63" spans="1:17" s="55" customFormat="1" ht="60">
      <c r="A63" s="34"/>
      <c r="B63" s="280">
        <v>3133</v>
      </c>
      <c r="C63" s="281"/>
      <c r="D63" s="329" t="s">
        <v>93</v>
      </c>
      <c r="E63" s="146">
        <v>0</v>
      </c>
      <c r="F63" s="146"/>
      <c r="G63" s="146">
        <f>SUM(POSEBNI_DIO_!D18)</f>
        <v>0</v>
      </c>
      <c r="H63" s="144" t="e">
        <f t="shared" si="12"/>
        <v>#DIV/0!</v>
      </c>
      <c r="I63" s="144"/>
      <c r="J63" s="54"/>
      <c r="K63" s="54"/>
      <c r="L63" s="54"/>
      <c r="M63" s="54"/>
      <c r="N63" s="54"/>
      <c r="O63" s="54"/>
      <c r="P63" s="54"/>
      <c r="Q63" s="54"/>
    </row>
    <row r="64" spans="1:17" s="53" customFormat="1" ht="12.75">
      <c r="A64" s="33"/>
      <c r="B64" s="315">
        <v>32</v>
      </c>
      <c r="C64" s="316"/>
      <c r="D64" s="317" t="s">
        <v>16</v>
      </c>
      <c r="E64" s="318">
        <f>SUM(E65,E69,E74,E84,E86)</f>
        <v>188947.46</v>
      </c>
      <c r="F64" s="318">
        <v>370717</v>
      </c>
      <c r="G64" s="141">
        <f>SUM(G65,G69,G74,G84,G86,)</f>
        <v>357768.74</v>
      </c>
      <c r="H64" s="319">
        <f t="shared" si="12"/>
        <v>189.3482664440157</v>
      </c>
      <c r="I64" s="319">
        <f t="shared" si="13"/>
        <v>96.50723867532376</v>
      </c>
      <c r="J64" s="52"/>
      <c r="K64" s="416"/>
      <c r="L64" s="416"/>
      <c r="M64" s="416"/>
      <c r="N64" s="52"/>
      <c r="O64" s="52"/>
      <c r="P64" s="52"/>
      <c r="Q64" s="52"/>
    </row>
    <row r="65" spans="1:17" s="53" customFormat="1" ht="30">
      <c r="A65" s="32"/>
      <c r="B65" s="320">
        <v>321</v>
      </c>
      <c r="C65" s="283"/>
      <c r="D65" s="351" t="s">
        <v>72</v>
      </c>
      <c r="E65" s="321">
        <f>SUM(E66:E68)</f>
        <v>13433.85</v>
      </c>
      <c r="F65" s="321"/>
      <c r="G65" s="321">
        <f>SUM(G66:G68)</f>
        <v>1969.58</v>
      </c>
      <c r="H65" s="144">
        <f t="shared" si="12"/>
        <v>14.661321959080977</v>
      </c>
      <c r="I65" s="420" t="e">
        <f t="shared" si="13"/>
        <v>#DIV/0!</v>
      </c>
      <c r="J65" s="52"/>
      <c r="K65" s="52"/>
      <c r="L65" s="52"/>
      <c r="M65" s="52"/>
      <c r="N65" s="52"/>
      <c r="O65" s="52"/>
      <c r="P65" s="52"/>
      <c r="Q65" s="52"/>
    </row>
    <row r="66" spans="1:17" s="62" customFormat="1" ht="12.75">
      <c r="A66" s="34"/>
      <c r="B66" s="322" t="s">
        <v>94</v>
      </c>
      <c r="C66" s="281"/>
      <c r="D66" s="281" t="s">
        <v>95</v>
      </c>
      <c r="E66" s="699">
        <v>10082.85</v>
      </c>
      <c r="F66" s="144"/>
      <c r="G66" s="144">
        <v>0</v>
      </c>
      <c r="H66" s="144">
        <f t="shared" si="12"/>
        <v>0</v>
      </c>
      <c r="I66" s="144"/>
      <c r="J66" s="61"/>
      <c r="K66" s="61"/>
      <c r="L66" s="61"/>
      <c r="M66" s="61"/>
      <c r="N66" s="61"/>
      <c r="O66" s="61"/>
      <c r="P66" s="61"/>
      <c r="Q66" s="61"/>
    </row>
    <row r="67" spans="1:17" s="53" customFormat="1" ht="45">
      <c r="A67" s="34"/>
      <c r="B67" s="322" t="s">
        <v>96</v>
      </c>
      <c r="C67" s="281"/>
      <c r="D67" s="329" t="s">
        <v>76</v>
      </c>
      <c r="E67" s="704">
        <v>2005.45</v>
      </c>
      <c r="F67" s="144"/>
      <c r="G67" s="144">
        <v>1969.58</v>
      </c>
      <c r="H67" s="330">
        <f t="shared" si="12"/>
        <v>98.2113740058341</v>
      </c>
      <c r="I67" s="330"/>
      <c r="J67" s="52"/>
      <c r="K67" s="52"/>
      <c r="L67" s="52"/>
      <c r="M67" s="52"/>
      <c r="N67" s="52"/>
      <c r="O67" s="52"/>
      <c r="P67" s="52"/>
      <c r="Q67" s="52"/>
    </row>
    <row r="68" spans="1:17" s="53" customFormat="1" ht="51" customHeight="1">
      <c r="A68" s="34"/>
      <c r="B68" s="322" t="s">
        <v>222</v>
      </c>
      <c r="C68" s="281"/>
      <c r="D68" s="700" t="s">
        <v>260</v>
      </c>
      <c r="E68" s="704">
        <v>1345.55</v>
      </c>
      <c r="F68" s="144"/>
      <c r="G68" s="144">
        <v>0</v>
      </c>
      <c r="H68" s="330">
        <f t="shared" si="12"/>
        <v>0</v>
      </c>
      <c r="I68" s="330"/>
      <c r="J68" s="52"/>
      <c r="K68" s="52"/>
      <c r="L68" s="52"/>
      <c r="M68" s="52"/>
      <c r="N68" s="52"/>
      <c r="O68" s="52"/>
      <c r="P68" s="52"/>
      <c r="Q68" s="52"/>
    </row>
    <row r="69" spans="1:17" s="53" customFormat="1" ht="30">
      <c r="A69" s="34"/>
      <c r="B69" s="701">
        <v>322</v>
      </c>
      <c r="C69" s="331"/>
      <c r="D69" s="702" t="s">
        <v>73</v>
      </c>
      <c r="E69" s="326">
        <f>SUM(E70:E73)</f>
        <v>4368.1900000000005</v>
      </c>
      <c r="F69" s="321"/>
      <c r="G69" s="321">
        <f>SUM(G70:G73)</f>
        <v>7063.23</v>
      </c>
      <c r="H69" s="330">
        <f t="shared" si="12"/>
        <v>161.69694999530694</v>
      </c>
      <c r="I69" s="332"/>
      <c r="J69" s="52"/>
      <c r="K69" s="52"/>
      <c r="L69" s="52"/>
      <c r="M69" s="52"/>
      <c r="N69" s="52"/>
      <c r="O69" s="52"/>
      <c r="P69" s="52"/>
      <c r="Q69" s="52"/>
    </row>
    <row r="70" spans="1:17" s="53" customFormat="1" ht="45">
      <c r="A70" s="34"/>
      <c r="B70" s="705">
        <v>3221</v>
      </c>
      <c r="C70" s="706"/>
      <c r="D70" s="707" t="s">
        <v>78</v>
      </c>
      <c r="E70" s="708">
        <v>2275.58</v>
      </c>
      <c r="F70" s="709"/>
      <c r="G70" s="710">
        <v>3864.36</v>
      </c>
      <c r="H70" s="711">
        <f t="shared" si="12"/>
        <v>169.8186835883599</v>
      </c>
      <c r="I70" s="711"/>
      <c r="J70" s="52"/>
      <c r="K70" s="52"/>
      <c r="L70" s="52"/>
      <c r="M70" s="52"/>
      <c r="N70" s="52"/>
      <c r="O70" s="52"/>
      <c r="P70" s="52"/>
      <c r="Q70" s="52"/>
    </row>
    <row r="71" spans="1:17" s="53" customFormat="1" ht="12.75">
      <c r="A71" s="34"/>
      <c r="B71" s="360">
        <v>3223</v>
      </c>
      <c r="C71" s="281"/>
      <c r="D71" s="712" t="s">
        <v>99</v>
      </c>
      <c r="E71" s="699">
        <v>0</v>
      </c>
      <c r="F71" s="144"/>
      <c r="G71" s="144">
        <v>0</v>
      </c>
      <c r="H71" s="330" t="e">
        <f t="shared" si="12"/>
        <v>#DIV/0!</v>
      </c>
      <c r="I71" s="330"/>
      <c r="J71" s="52"/>
      <c r="K71" s="52"/>
      <c r="L71" s="52"/>
      <c r="M71" s="52"/>
      <c r="N71" s="52"/>
      <c r="O71" s="52"/>
      <c r="P71" s="52"/>
      <c r="Q71" s="52"/>
    </row>
    <row r="72" spans="1:17" s="53" customFormat="1" ht="45">
      <c r="A72" s="713"/>
      <c r="B72" s="705">
        <v>3224</v>
      </c>
      <c r="C72" s="706"/>
      <c r="D72" s="707" t="s">
        <v>101</v>
      </c>
      <c r="E72" s="714">
        <v>0</v>
      </c>
      <c r="F72" s="709"/>
      <c r="G72" s="710">
        <v>2592.2</v>
      </c>
      <c r="H72" s="711" t="e">
        <f t="shared" si="12"/>
        <v>#DIV/0!</v>
      </c>
      <c r="I72" s="711"/>
      <c r="J72" s="52"/>
      <c r="K72" s="52"/>
      <c r="L72" s="52"/>
      <c r="M72" s="52"/>
      <c r="N72" s="52"/>
      <c r="O72" s="52"/>
      <c r="P72" s="52"/>
      <c r="Q72" s="52"/>
    </row>
    <row r="73" spans="1:17" s="53" customFormat="1" ht="30">
      <c r="A73" s="34"/>
      <c r="B73" s="360">
        <v>3225</v>
      </c>
      <c r="C73" s="281"/>
      <c r="D73" s="712" t="s">
        <v>77</v>
      </c>
      <c r="E73" s="704">
        <v>2092.61</v>
      </c>
      <c r="F73" s="144"/>
      <c r="G73" s="144">
        <v>606.67</v>
      </c>
      <c r="H73" s="330">
        <f t="shared" si="12"/>
        <v>28.99106856987207</v>
      </c>
      <c r="I73" s="330"/>
      <c r="J73" s="52"/>
      <c r="K73" s="52"/>
      <c r="L73" s="52"/>
      <c r="M73" s="52"/>
      <c r="N73" s="52"/>
      <c r="O73" s="52"/>
      <c r="P73" s="52"/>
      <c r="Q73" s="52"/>
    </row>
    <row r="74" spans="1:17" s="53" customFormat="1" ht="12.75">
      <c r="A74" s="715"/>
      <c r="B74" s="365">
        <v>323</v>
      </c>
      <c r="C74" s="346"/>
      <c r="D74" s="718" t="s">
        <v>67</v>
      </c>
      <c r="E74" s="719">
        <f>SUM(E75:E83)</f>
        <v>168415.56999999998</v>
      </c>
      <c r="F74" s="720"/>
      <c r="G74" s="720">
        <f>SUM(G75:G83)</f>
        <v>315860.29</v>
      </c>
      <c r="H74" s="543">
        <f t="shared" si="12"/>
        <v>187.54815246595075</v>
      </c>
      <c r="I74" s="543"/>
      <c r="J74" s="52"/>
      <c r="K74" s="52"/>
      <c r="L74" s="52"/>
      <c r="M74" s="52"/>
      <c r="N74" s="52"/>
      <c r="O74" s="52"/>
      <c r="P74" s="52"/>
      <c r="Q74" s="52"/>
    </row>
    <row r="75" spans="1:17" s="53" customFormat="1" ht="45">
      <c r="A75" s="34"/>
      <c r="B75" s="333">
        <v>3231</v>
      </c>
      <c r="C75" s="281"/>
      <c r="D75" s="721" t="s">
        <v>162</v>
      </c>
      <c r="E75" s="704">
        <v>4281.71</v>
      </c>
      <c r="F75" s="144"/>
      <c r="G75" s="144">
        <v>5193.3</v>
      </c>
      <c r="H75" s="330">
        <f t="shared" si="12"/>
        <v>121.29032559421353</v>
      </c>
      <c r="I75" s="330"/>
      <c r="J75" s="52"/>
      <c r="K75" s="52"/>
      <c r="L75" s="52"/>
      <c r="M75" s="52"/>
      <c r="N75" s="52"/>
      <c r="O75" s="52"/>
      <c r="P75" s="52"/>
      <c r="Q75" s="52"/>
    </row>
    <row r="76" spans="1:17" s="53" customFormat="1" ht="45">
      <c r="A76" s="34"/>
      <c r="B76" s="333">
        <v>3232</v>
      </c>
      <c r="C76" s="281"/>
      <c r="D76" s="721" t="s">
        <v>163</v>
      </c>
      <c r="E76" s="704">
        <v>21339.95</v>
      </c>
      <c r="F76" s="144"/>
      <c r="G76" s="144">
        <v>6656.74</v>
      </c>
      <c r="H76" s="330">
        <f t="shared" si="12"/>
        <v>31.19379379989175</v>
      </c>
      <c r="I76" s="330"/>
      <c r="J76" s="52"/>
      <c r="K76" s="52"/>
      <c r="L76" s="52"/>
      <c r="M76" s="52"/>
      <c r="N76" s="52"/>
      <c r="O76" s="52"/>
      <c r="P76" s="52"/>
      <c r="Q76" s="52"/>
    </row>
    <row r="77" spans="1:17" s="53" customFormat="1" ht="30">
      <c r="A77" s="34"/>
      <c r="B77" s="333">
        <v>3233</v>
      </c>
      <c r="C77" s="281"/>
      <c r="D77" s="721" t="s">
        <v>164</v>
      </c>
      <c r="E77" s="704">
        <v>5771.32</v>
      </c>
      <c r="F77" s="144"/>
      <c r="G77" s="144">
        <v>964.16</v>
      </c>
      <c r="H77" s="330">
        <f t="shared" si="12"/>
        <v>16.706056846613944</v>
      </c>
      <c r="I77" s="330"/>
      <c r="J77" s="52"/>
      <c r="K77" s="52"/>
      <c r="L77" s="52"/>
      <c r="M77" s="52"/>
      <c r="N77" s="52"/>
      <c r="O77" s="52"/>
      <c r="P77" s="52"/>
      <c r="Q77" s="52"/>
    </row>
    <row r="78" spans="1:17" s="53" customFormat="1" ht="12.75">
      <c r="A78" s="34"/>
      <c r="B78" s="333">
        <v>3234</v>
      </c>
      <c r="C78" s="281"/>
      <c r="D78" s="721" t="s">
        <v>109</v>
      </c>
      <c r="E78" s="699">
        <v>0</v>
      </c>
      <c r="F78" s="144"/>
      <c r="G78" s="144">
        <v>0</v>
      </c>
      <c r="H78" s="330" t="e">
        <f t="shared" si="12"/>
        <v>#DIV/0!</v>
      </c>
      <c r="I78" s="330"/>
      <c r="J78" s="52"/>
      <c r="K78" s="52"/>
      <c r="L78" s="52"/>
      <c r="M78" s="52"/>
      <c r="N78" s="52"/>
      <c r="O78" s="52"/>
      <c r="P78" s="52"/>
      <c r="Q78" s="52"/>
    </row>
    <row r="79" spans="1:17" s="53" customFormat="1" ht="30">
      <c r="A79" s="34"/>
      <c r="B79" s="333">
        <v>3235</v>
      </c>
      <c r="C79" s="281"/>
      <c r="D79" s="721" t="s">
        <v>82</v>
      </c>
      <c r="E79" s="699">
        <v>2623.93</v>
      </c>
      <c r="F79" s="144"/>
      <c r="G79" s="144">
        <v>2211</v>
      </c>
      <c r="H79" s="330">
        <f t="shared" si="12"/>
        <v>84.26291859920045</v>
      </c>
      <c r="I79" s="330"/>
      <c r="J79" s="52"/>
      <c r="K79" s="52"/>
      <c r="L79" s="52"/>
      <c r="M79" s="52"/>
      <c r="N79" s="52"/>
      <c r="O79" s="52"/>
      <c r="P79" s="52"/>
      <c r="Q79" s="52"/>
    </row>
    <row r="80" spans="1:17" s="53" customFormat="1" ht="30">
      <c r="A80" s="34"/>
      <c r="B80" s="333">
        <v>3236</v>
      </c>
      <c r="C80" s="281"/>
      <c r="D80" s="721" t="s">
        <v>79</v>
      </c>
      <c r="E80" s="704">
        <v>770.42</v>
      </c>
      <c r="F80" s="144"/>
      <c r="G80" s="144">
        <v>726.4</v>
      </c>
      <c r="H80" s="330">
        <f t="shared" si="12"/>
        <v>94.28623348303523</v>
      </c>
      <c r="I80" s="330"/>
      <c r="J80" s="52"/>
      <c r="K80" s="52"/>
      <c r="L80" s="52"/>
      <c r="M80" s="52"/>
      <c r="N80" s="52"/>
      <c r="O80" s="52"/>
      <c r="P80" s="52"/>
      <c r="Q80" s="52"/>
    </row>
    <row r="81" spans="1:17" s="53" customFormat="1" ht="30">
      <c r="A81" s="34"/>
      <c r="B81" s="333">
        <v>3237</v>
      </c>
      <c r="C81" s="281"/>
      <c r="D81" s="721" t="s">
        <v>80</v>
      </c>
      <c r="E81" s="699">
        <v>111924.06</v>
      </c>
      <c r="F81" s="144"/>
      <c r="G81" s="722">
        <v>270919.05</v>
      </c>
      <c r="H81" s="330">
        <f t="shared" si="12"/>
        <v>242.05613163067886</v>
      </c>
      <c r="I81" s="330"/>
      <c r="J81" s="52"/>
      <c r="K81" s="416" t="s">
        <v>249</v>
      </c>
      <c r="L81" s="416"/>
      <c r="M81" s="416"/>
      <c r="N81" s="52"/>
      <c r="O81" s="52"/>
      <c r="P81" s="52"/>
      <c r="Q81" s="52"/>
    </row>
    <row r="82" spans="1:17" s="53" customFormat="1" ht="12.75">
      <c r="A82" s="34"/>
      <c r="B82" s="333">
        <v>3238</v>
      </c>
      <c r="C82" s="281"/>
      <c r="D82" s="721" t="s">
        <v>111</v>
      </c>
      <c r="E82" s="699">
        <v>0</v>
      </c>
      <c r="F82" s="144"/>
      <c r="G82" s="144">
        <v>3882.7</v>
      </c>
      <c r="H82" s="330" t="e">
        <f t="shared" si="12"/>
        <v>#DIV/0!</v>
      </c>
      <c r="I82" s="330"/>
      <c r="J82" s="52"/>
      <c r="K82" s="52"/>
      <c r="L82" s="52"/>
      <c r="M82" s="52"/>
      <c r="N82" s="52"/>
      <c r="O82" s="52"/>
      <c r="P82" s="52"/>
      <c r="Q82" s="52"/>
    </row>
    <row r="83" spans="1:17" s="53" customFormat="1" ht="12.75">
      <c r="A83" s="34"/>
      <c r="B83" s="333">
        <v>3239</v>
      </c>
      <c r="C83" s="281"/>
      <c r="D83" s="721" t="s">
        <v>81</v>
      </c>
      <c r="E83" s="338">
        <v>21704.18</v>
      </c>
      <c r="F83" s="144"/>
      <c r="G83" s="144">
        <v>25306.94</v>
      </c>
      <c r="H83" s="330">
        <f t="shared" si="12"/>
        <v>116.59938316029445</v>
      </c>
      <c r="I83" s="330"/>
      <c r="J83" s="52"/>
      <c r="K83" s="52"/>
      <c r="L83" s="52"/>
      <c r="M83" s="52"/>
      <c r="N83" s="52"/>
      <c r="O83" s="52"/>
      <c r="P83" s="52"/>
      <c r="Q83" s="52"/>
    </row>
    <row r="84" spans="1:17" s="53" customFormat="1" ht="45">
      <c r="A84" s="34"/>
      <c r="B84" s="336">
        <v>324</v>
      </c>
      <c r="C84" s="281"/>
      <c r="D84" s="366" t="s">
        <v>121</v>
      </c>
      <c r="E84" s="716">
        <f>E85</f>
        <v>1638</v>
      </c>
      <c r="F84" s="717"/>
      <c r="G84" s="717">
        <f>G85</f>
        <v>32875.64</v>
      </c>
      <c r="H84" s="330">
        <f t="shared" si="12"/>
        <v>2007.059829059829</v>
      </c>
      <c r="I84" s="330"/>
      <c r="J84" s="52"/>
      <c r="K84" s="52"/>
      <c r="L84" s="52"/>
      <c r="M84" s="52"/>
      <c r="N84" s="52"/>
      <c r="O84" s="52"/>
      <c r="P84" s="52"/>
      <c r="Q84" s="52"/>
    </row>
    <row r="85" spans="1:17" s="53" customFormat="1" ht="45">
      <c r="A85" s="34"/>
      <c r="B85" s="333">
        <v>3241</v>
      </c>
      <c r="C85" s="281"/>
      <c r="D85" s="337" t="s">
        <v>121</v>
      </c>
      <c r="E85" s="144">
        <v>1638</v>
      </c>
      <c r="F85" s="144"/>
      <c r="G85" s="335">
        <v>32875.64</v>
      </c>
      <c r="H85" s="330">
        <f t="shared" si="12"/>
        <v>2007.059829059829</v>
      </c>
      <c r="I85" s="330"/>
      <c r="J85" s="52"/>
      <c r="K85" s="52"/>
      <c r="L85" s="52"/>
      <c r="M85" s="52"/>
      <c r="N85" s="52"/>
      <c r="O85" s="52"/>
      <c r="P85" s="52"/>
      <c r="Q85" s="52"/>
    </row>
    <row r="86" spans="1:17" s="53" customFormat="1" ht="30">
      <c r="A86" s="34"/>
      <c r="B86" s="340">
        <v>329</v>
      </c>
      <c r="C86" s="331"/>
      <c r="D86" s="325" t="s">
        <v>74</v>
      </c>
      <c r="E86" s="326">
        <f>SUM(E87:E88)</f>
        <v>1091.85</v>
      </c>
      <c r="F86" s="321"/>
      <c r="G86" s="321">
        <f>SUM(G87:G88)</f>
        <v>0</v>
      </c>
      <c r="H86" s="330">
        <f t="shared" si="12"/>
        <v>0</v>
      </c>
      <c r="I86" s="332"/>
      <c r="J86" s="52"/>
      <c r="K86" s="52"/>
      <c r="L86" s="52"/>
      <c r="M86" s="52"/>
      <c r="N86" s="52"/>
      <c r="O86" s="52"/>
      <c r="P86" s="52"/>
      <c r="Q86" s="52"/>
    </row>
    <row r="87" spans="1:17" s="53" customFormat="1" ht="63">
      <c r="A87" s="34"/>
      <c r="B87" s="341">
        <v>3291</v>
      </c>
      <c r="C87" s="331"/>
      <c r="D87" s="350" t="s">
        <v>180</v>
      </c>
      <c r="E87" s="342">
        <v>0</v>
      </c>
      <c r="F87" s="321"/>
      <c r="G87" s="144">
        <v>0</v>
      </c>
      <c r="H87" s="330" t="e">
        <f t="shared" si="12"/>
        <v>#DIV/0!</v>
      </c>
      <c r="I87" s="332"/>
      <c r="J87" s="52"/>
      <c r="K87" s="52"/>
      <c r="L87" s="52"/>
      <c r="M87" s="52"/>
      <c r="N87" s="52"/>
      <c r="O87" s="52"/>
      <c r="P87" s="52"/>
      <c r="Q87" s="52"/>
    </row>
    <row r="88" spans="1:17" s="53" customFormat="1" ht="12.75">
      <c r="A88" s="34"/>
      <c r="B88" s="333">
        <v>3293</v>
      </c>
      <c r="C88" s="281"/>
      <c r="D88" s="337" t="s">
        <v>116</v>
      </c>
      <c r="E88" s="144">
        <v>1091.85</v>
      </c>
      <c r="F88" s="144"/>
      <c r="G88" s="144">
        <v>0</v>
      </c>
      <c r="H88" s="330">
        <f t="shared" si="12"/>
        <v>0</v>
      </c>
      <c r="I88" s="330"/>
      <c r="J88" s="52"/>
      <c r="K88" s="52"/>
      <c r="L88" s="52"/>
      <c r="M88" s="52"/>
      <c r="N88" s="52"/>
      <c r="O88" s="52"/>
      <c r="P88" s="52"/>
      <c r="Q88" s="52"/>
    </row>
    <row r="89" spans="1:17" s="53" customFormat="1" ht="12.75">
      <c r="A89" s="373"/>
      <c r="B89" s="374">
        <v>34</v>
      </c>
      <c r="C89" s="375"/>
      <c r="D89" s="376" t="s">
        <v>18</v>
      </c>
      <c r="E89" s="377">
        <f>E90</f>
        <v>241</v>
      </c>
      <c r="F89" s="319">
        <v>600</v>
      </c>
      <c r="G89" s="319">
        <f>G90</f>
        <v>547.49</v>
      </c>
      <c r="H89" s="378">
        <f t="shared" si="12"/>
        <v>227.17427385892117</v>
      </c>
      <c r="I89" s="319">
        <f t="shared" si="13"/>
        <v>91.24833333333333</v>
      </c>
      <c r="J89" s="52"/>
      <c r="K89" s="52"/>
      <c r="L89" s="52"/>
      <c r="M89" s="52"/>
      <c r="N89" s="52"/>
      <c r="O89" s="52"/>
      <c r="P89" s="52"/>
      <c r="Q89" s="52"/>
    </row>
    <row r="90" spans="1:17" s="53" customFormat="1" ht="30">
      <c r="A90" s="34"/>
      <c r="B90" s="336">
        <v>343</v>
      </c>
      <c r="C90" s="281"/>
      <c r="D90" s="343" t="s">
        <v>75</v>
      </c>
      <c r="E90" s="326">
        <f>E91</f>
        <v>241</v>
      </c>
      <c r="F90" s="144"/>
      <c r="G90" s="321">
        <f>G91</f>
        <v>547.49</v>
      </c>
      <c r="H90" s="330">
        <f t="shared" si="12"/>
        <v>227.17427385892117</v>
      </c>
      <c r="I90" s="330"/>
      <c r="J90" s="52"/>
      <c r="K90" s="52"/>
      <c r="L90" s="52"/>
      <c r="M90" s="52"/>
      <c r="N90" s="52"/>
      <c r="O90" s="52"/>
      <c r="P90" s="52"/>
      <c r="Q90" s="52"/>
    </row>
    <row r="91" spans="1:17" s="53" customFormat="1" ht="47.25">
      <c r="A91" s="34"/>
      <c r="B91" s="333">
        <v>3431</v>
      </c>
      <c r="C91" s="281"/>
      <c r="D91" s="344" t="s">
        <v>120</v>
      </c>
      <c r="E91" s="144">
        <v>241</v>
      </c>
      <c r="F91" s="144"/>
      <c r="G91" s="144">
        <v>547.49</v>
      </c>
      <c r="H91" s="330">
        <f t="shared" si="12"/>
        <v>227.17427385892117</v>
      </c>
      <c r="I91" s="330"/>
      <c r="J91" s="52"/>
      <c r="K91" s="52"/>
      <c r="L91" s="52"/>
      <c r="M91" s="52"/>
      <c r="N91" s="52"/>
      <c r="O91" s="52"/>
      <c r="P91" s="52"/>
      <c r="Q91" s="52"/>
    </row>
    <row r="92" spans="1:17" s="55" customFormat="1" ht="45">
      <c r="A92" s="34"/>
      <c r="B92" s="345">
        <v>4</v>
      </c>
      <c r="C92" s="346"/>
      <c r="D92" s="347" t="s">
        <v>168</v>
      </c>
      <c r="E92" s="326">
        <f>SUM(E93,E99)</f>
        <v>3120.65</v>
      </c>
      <c r="F92" s="326">
        <f>F93</f>
        <v>117366</v>
      </c>
      <c r="G92" s="321">
        <f>SUM(G93,G99)</f>
        <v>112091.16</v>
      </c>
      <c r="H92" s="321">
        <f aca="true" t="shared" si="14" ref="H92:H101">SUM(G92/E92*100)</f>
        <v>3591.9170685594345</v>
      </c>
      <c r="I92" s="330"/>
      <c r="J92" s="54"/>
      <c r="K92" s="54"/>
      <c r="L92" s="54"/>
      <c r="M92" s="54"/>
      <c r="N92" s="54"/>
      <c r="O92" s="54"/>
      <c r="P92" s="54"/>
      <c r="Q92" s="54"/>
    </row>
    <row r="93" spans="1:17" s="55" customFormat="1" ht="45">
      <c r="A93" s="373"/>
      <c r="B93" s="379">
        <v>42</v>
      </c>
      <c r="C93" s="375"/>
      <c r="D93" s="380" t="s">
        <v>169</v>
      </c>
      <c r="E93" s="377">
        <f>E94</f>
        <v>3120.65</v>
      </c>
      <c r="F93" s="377">
        <v>117366</v>
      </c>
      <c r="G93" s="319">
        <f>G94</f>
        <v>112091.16</v>
      </c>
      <c r="H93" s="319">
        <f t="shared" si="14"/>
        <v>3591.9170685594345</v>
      </c>
      <c r="I93" s="319">
        <f t="shared" si="13"/>
        <v>95.50564899545013</v>
      </c>
      <c r="J93" s="54"/>
      <c r="K93" s="54"/>
      <c r="L93" s="54"/>
      <c r="M93" s="54"/>
      <c r="N93" s="54"/>
      <c r="O93" s="54"/>
      <c r="P93" s="54"/>
      <c r="Q93" s="54"/>
    </row>
    <row r="94" spans="1:17" s="55" customFormat="1" ht="12.75">
      <c r="A94" s="34"/>
      <c r="B94" s="340">
        <v>422</v>
      </c>
      <c r="C94" s="281"/>
      <c r="D94" s="325" t="s">
        <v>68</v>
      </c>
      <c r="E94" s="326">
        <f>E95</f>
        <v>3120.65</v>
      </c>
      <c r="F94" s="144"/>
      <c r="G94" s="321">
        <f>SUM(G95:G97)</f>
        <v>112091.16</v>
      </c>
      <c r="H94" s="321">
        <f t="shared" si="14"/>
        <v>3591.9170685594345</v>
      </c>
      <c r="I94" s="330"/>
      <c r="J94" s="54"/>
      <c r="K94" s="54"/>
      <c r="L94" s="54"/>
      <c r="M94" s="54"/>
      <c r="N94" s="54"/>
      <c r="O94" s="54"/>
      <c r="P94" s="54"/>
      <c r="Q94" s="54"/>
    </row>
    <row r="95" spans="1:17" s="55" customFormat="1" ht="30">
      <c r="A95" s="34"/>
      <c r="B95" s="340">
        <v>4221</v>
      </c>
      <c r="C95" s="281"/>
      <c r="D95" s="325" t="s">
        <v>246</v>
      </c>
      <c r="E95" s="326">
        <v>3120.65</v>
      </c>
      <c r="F95" s="144"/>
      <c r="G95" s="533">
        <v>112091.16</v>
      </c>
      <c r="H95" s="321"/>
      <c r="I95" s="330"/>
      <c r="J95" s="54"/>
      <c r="K95" s="54"/>
      <c r="L95" s="54"/>
      <c r="M95" s="54"/>
      <c r="N95" s="54"/>
      <c r="O95" s="54"/>
      <c r="P95" s="54"/>
      <c r="Q95" s="54"/>
    </row>
    <row r="96" spans="1:17" s="55" customFormat="1" ht="30">
      <c r="A96" s="34"/>
      <c r="B96" s="341">
        <v>4222</v>
      </c>
      <c r="C96" s="281"/>
      <c r="D96" s="334" t="s">
        <v>123</v>
      </c>
      <c r="E96" s="144">
        <v>0</v>
      </c>
      <c r="F96" s="144"/>
      <c r="G96" s="335">
        <v>0</v>
      </c>
      <c r="H96" s="321" t="e">
        <f t="shared" si="14"/>
        <v>#DIV/0!</v>
      </c>
      <c r="I96" s="330"/>
      <c r="J96" s="54"/>
      <c r="K96" s="54"/>
      <c r="L96" s="54"/>
      <c r="M96" s="54"/>
      <c r="N96" s="54"/>
      <c r="O96" s="54"/>
      <c r="P96" s="54"/>
      <c r="Q96" s="54"/>
    </row>
    <row r="97" spans="1:17" s="55" customFormat="1" ht="30">
      <c r="A97" s="34"/>
      <c r="B97" s="341">
        <v>4226</v>
      </c>
      <c r="C97" s="281"/>
      <c r="D97" s="334" t="s">
        <v>170</v>
      </c>
      <c r="E97" s="144">
        <v>0</v>
      </c>
      <c r="F97" s="144"/>
      <c r="G97" s="335">
        <v>0</v>
      </c>
      <c r="H97" s="321" t="e">
        <f t="shared" si="14"/>
        <v>#DIV/0!</v>
      </c>
      <c r="I97" s="330"/>
      <c r="J97" s="54"/>
      <c r="K97" s="54"/>
      <c r="L97" s="54"/>
      <c r="M97" s="54"/>
      <c r="N97" s="54"/>
      <c r="O97" s="54"/>
      <c r="P97" s="54"/>
      <c r="Q97" s="54"/>
    </row>
    <row r="98" spans="1:17" s="55" customFormat="1" ht="45">
      <c r="A98" s="34"/>
      <c r="B98" s="341">
        <v>4227</v>
      </c>
      <c r="C98" s="281"/>
      <c r="D98" s="334" t="s">
        <v>194</v>
      </c>
      <c r="E98" s="144">
        <v>0</v>
      </c>
      <c r="F98" s="144"/>
      <c r="G98" s="348">
        <v>0</v>
      </c>
      <c r="H98" s="321"/>
      <c r="I98" s="330"/>
      <c r="J98" s="54"/>
      <c r="K98" s="54"/>
      <c r="L98" s="54"/>
      <c r="M98" s="54"/>
      <c r="N98" s="54"/>
      <c r="O98" s="54"/>
      <c r="P98" s="54"/>
      <c r="Q98" s="54"/>
    </row>
    <row r="99" spans="1:17" s="55" customFormat="1" ht="60">
      <c r="A99" s="34"/>
      <c r="B99" s="379">
        <v>45</v>
      </c>
      <c r="C99" s="375"/>
      <c r="D99" s="380" t="s">
        <v>171</v>
      </c>
      <c r="E99" s="377">
        <f aca="true" t="shared" si="15" ref="E99:G100">E100</f>
        <v>0</v>
      </c>
      <c r="F99" s="381">
        <v>0</v>
      </c>
      <c r="G99" s="319">
        <f t="shared" si="15"/>
        <v>0</v>
      </c>
      <c r="H99" s="319" t="e">
        <f t="shared" si="14"/>
        <v>#DIV/0!</v>
      </c>
      <c r="I99" s="378"/>
      <c r="J99" s="54"/>
      <c r="K99" s="54"/>
      <c r="L99" s="54"/>
      <c r="M99" s="54"/>
      <c r="N99" s="54"/>
      <c r="O99" s="54"/>
      <c r="P99" s="54"/>
      <c r="Q99" s="54"/>
    </row>
    <row r="100" spans="1:17" s="55" customFormat="1" ht="45">
      <c r="A100" s="34"/>
      <c r="B100" s="340">
        <v>451</v>
      </c>
      <c r="C100" s="281"/>
      <c r="D100" s="325" t="s">
        <v>172</v>
      </c>
      <c r="E100" s="144">
        <f t="shared" si="15"/>
        <v>0</v>
      </c>
      <c r="F100" s="144"/>
      <c r="G100" s="321">
        <f t="shared" si="15"/>
        <v>0</v>
      </c>
      <c r="H100" s="321" t="e">
        <f t="shared" si="14"/>
        <v>#DIV/0!</v>
      </c>
      <c r="I100" s="330"/>
      <c r="J100" s="54"/>
      <c r="K100" s="54"/>
      <c r="L100" s="54"/>
      <c r="M100" s="54"/>
      <c r="N100" s="54"/>
      <c r="O100" s="54"/>
      <c r="P100" s="54"/>
      <c r="Q100" s="54"/>
    </row>
    <row r="101" spans="1:17" s="55" customFormat="1" ht="45">
      <c r="A101" s="34"/>
      <c r="B101" s="340">
        <v>4511</v>
      </c>
      <c r="C101" s="281"/>
      <c r="D101" s="325" t="s">
        <v>172</v>
      </c>
      <c r="E101" s="144">
        <v>0</v>
      </c>
      <c r="F101" s="144"/>
      <c r="G101" s="349">
        <v>0</v>
      </c>
      <c r="H101" s="321" t="e">
        <f t="shared" si="14"/>
        <v>#DIV/0!</v>
      </c>
      <c r="I101" s="330"/>
      <c r="J101" s="54"/>
      <c r="K101" s="54"/>
      <c r="L101" s="54"/>
      <c r="M101" s="54"/>
      <c r="N101" s="54"/>
      <c r="O101" s="54"/>
      <c r="P101" s="54"/>
      <c r="Q101" s="54"/>
    </row>
    <row r="102" spans="1:17" s="53" customFormat="1" ht="21">
      <c r="A102" s="44"/>
      <c r="B102" s="415" t="s">
        <v>217</v>
      </c>
      <c r="C102" s="42" t="s">
        <v>39</v>
      </c>
      <c r="D102" s="43" t="s">
        <v>42</v>
      </c>
      <c r="E102" s="85">
        <f>SUM(E56,E64,E89,E92)</f>
        <v>281078.2</v>
      </c>
      <c r="F102" s="85">
        <f>SUM(F56,F64,F89,F92)</f>
        <v>612833</v>
      </c>
      <c r="G102" s="85">
        <f>SUM(G56,G64,G89,G92)</f>
        <v>577851.05</v>
      </c>
      <c r="H102" s="104">
        <f t="shared" si="12"/>
        <v>205.58373079093292</v>
      </c>
      <c r="I102" s="104">
        <f t="shared" si="13"/>
        <v>94.29176464061172</v>
      </c>
      <c r="J102" s="52"/>
      <c r="K102" s="52"/>
      <c r="L102" s="52"/>
      <c r="M102" s="52"/>
      <c r="N102" s="52"/>
      <c r="O102" s="52"/>
      <c r="P102" s="52"/>
      <c r="Q102" s="52"/>
    </row>
    <row r="103" spans="1:17" s="53" customFormat="1" ht="12.75">
      <c r="A103" s="316"/>
      <c r="B103" s="315">
        <v>31</v>
      </c>
      <c r="C103" s="316"/>
      <c r="D103" s="317" t="s">
        <v>15</v>
      </c>
      <c r="E103" s="318">
        <f>SUM(E104)</f>
        <v>915</v>
      </c>
      <c r="F103" s="318">
        <v>0</v>
      </c>
      <c r="G103" s="318">
        <f>SUM(G104)</f>
        <v>0</v>
      </c>
      <c r="H103" s="319">
        <f t="shared" si="12"/>
        <v>0</v>
      </c>
      <c r="I103" s="421" t="e">
        <f t="shared" si="13"/>
        <v>#DIV/0!</v>
      </c>
      <c r="J103" s="52"/>
      <c r="K103" s="52"/>
      <c r="L103" s="52"/>
      <c r="M103" s="52"/>
      <c r="N103" s="52"/>
      <c r="O103" s="52"/>
      <c r="P103" s="52"/>
      <c r="Q103" s="52"/>
    </row>
    <row r="104" spans="1:17" s="55" customFormat="1" ht="30">
      <c r="A104" s="283"/>
      <c r="B104" s="320" t="s">
        <v>181</v>
      </c>
      <c r="C104" s="281"/>
      <c r="D104" s="351" t="s">
        <v>71</v>
      </c>
      <c r="E104" s="321">
        <f>SUM(E105)</f>
        <v>915</v>
      </c>
      <c r="F104" s="321"/>
      <c r="G104" s="321">
        <f>SUM(G105)</f>
        <v>0</v>
      </c>
      <c r="H104" s="144">
        <f t="shared" si="12"/>
        <v>0</v>
      </c>
      <c r="I104" s="144"/>
      <c r="J104" s="54"/>
      <c r="K104" s="54"/>
      <c r="L104" s="54"/>
      <c r="M104" s="54"/>
      <c r="N104" s="54"/>
      <c r="O104" s="54"/>
      <c r="P104" s="54"/>
      <c r="Q104" s="54"/>
    </row>
    <row r="105" spans="1:17" s="55" customFormat="1" ht="30">
      <c r="A105" s="281"/>
      <c r="B105" s="322" t="s">
        <v>103</v>
      </c>
      <c r="C105" s="281"/>
      <c r="D105" s="329" t="s">
        <v>71</v>
      </c>
      <c r="E105" s="144">
        <v>915</v>
      </c>
      <c r="F105" s="144"/>
      <c r="G105" s="144">
        <f>SUM(POSEBNI_DIO_!D54)</f>
        <v>0</v>
      </c>
      <c r="H105" s="321">
        <f t="shared" si="12"/>
        <v>0</v>
      </c>
      <c r="I105" s="321"/>
      <c r="J105" s="54"/>
      <c r="K105" s="54"/>
      <c r="L105" s="54"/>
      <c r="M105" s="54"/>
      <c r="N105" s="54"/>
      <c r="O105" s="54"/>
      <c r="P105" s="54"/>
      <c r="Q105" s="54"/>
    </row>
    <row r="106" spans="1:17" s="53" customFormat="1" ht="12.75">
      <c r="A106" s="316"/>
      <c r="B106" s="315">
        <v>32</v>
      </c>
      <c r="C106" s="316"/>
      <c r="D106" s="317" t="s">
        <v>16</v>
      </c>
      <c r="E106" s="318">
        <f>SUM(E107,E110,E115,E122,E124,E130,E133,E136)</f>
        <v>168184.99000000005</v>
      </c>
      <c r="F106" s="318">
        <v>59266</v>
      </c>
      <c r="G106" s="318">
        <f>SUM(G107,G110,G115,G122,G124)</f>
        <v>42316.57</v>
      </c>
      <c r="H106" s="319">
        <f t="shared" si="12"/>
        <v>25.160729266030213</v>
      </c>
      <c r="I106" s="319">
        <f t="shared" si="13"/>
        <v>71.40109000101238</v>
      </c>
      <c r="J106" s="52"/>
      <c r="K106" s="52"/>
      <c r="L106" s="52"/>
      <c r="M106" s="52"/>
      <c r="N106" s="52"/>
      <c r="O106" s="52"/>
      <c r="P106" s="52"/>
      <c r="Q106" s="52"/>
    </row>
    <row r="107" spans="1:17" s="53" customFormat="1" ht="30">
      <c r="A107" s="316"/>
      <c r="B107" s="315" t="s">
        <v>221</v>
      </c>
      <c r="C107" s="316"/>
      <c r="D107" s="351" t="s">
        <v>72</v>
      </c>
      <c r="E107" s="318">
        <f>SUM(E108,E109)</f>
        <v>11473.83</v>
      </c>
      <c r="F107" s="318"/>
      <c r="G107" s="318">
        <f>SUM(G108,G109)</f>
        <v>3914.69</v>
      </c>
      <c r="H107" s="319">
        <f t="shared" si="12"/>
        <v>34.118424275067696</v>
      </c>
      <c r="I107" s="319"/>
      <c r="J107" s="52"/>
      <c r="K107" s="52"/>
      <c r="L107" s="52"/>
      <c r="M107" s="52"/>
      <c r="N107" s="52"/>
      <c r="O107" s="52"/>
      <c r="P107" s="52"/>
      <c r="Q107" s="52"/>
    </row>
    <row r="108" spans="1:17" s="53" customFormat="1" ht="12.75">
      <c r="A108" s="316"/>
      <c r="B108" s="315" t="s">
        <v>94</v>
      </c>
      <c r="C108" s="316"/>
      <c r="D108" s="281" t="s">
        <v>95</v>
      </c>
      <c r="E108" s="318">
        <v>10498.31</v>
      </c>
      <c r="F108" s="318"/>
      <c r="G108" s="318">
        <v>3387.09</v>
      </c>
      <c r="H108" s="319">
        <f t="shared" si="12"/>
        <v>32.26319283770436</v>
      </c>
      <c r="I108" s="319"/>
      <c r="J108" s="52"/>
      <c r="K108" s="52"/>
      <c r="L108" s="52"/>
      <c r="M108" s="52"/>
      <c r="N108" s="52"/>
      <c r="O108" s="52"/>
      <c r="P108" s="52"/>
      <c r="Q108" s="52"/>
    </row>
    <row r="109" spans="1:17" s="53" customFormat="1" ht="45">
      <c r="A109" s="316"/>
      <c r="B109" s="315" t="s">
        <v>222</v>
      </c>
      <c r="C109" s="316"/>
      <c r="D109" s="535" t="s">
        <v>223</v>
      </c>
      <c r="E109" s="318">
        <v>975.52</v>
      </c>
      <c r="F109" s="318"/>
      <c r="G109" s="318">
        <v>527.6</v>
      </c>
      <c r="H109" s="319">
        <f t="shared" si="12"/>
        <v>54.08397572576678</v>
      </c>
      <c r="I109" s="319"/>
      <c r="J109" s="52"/>
      <c r="K109" s="52"/>
      <c r="L109" s="52"/>
      <c r="M109" s="52"/>
      <c r="N109" s="52"/>
      <c r="O109" s="52"/>
      <c r="P109" s="52"/>
      <c r="Q109" s="52"/>
    </row>
    <row r="110" spans="1:17" s="53" customFormat="1" ht="30">
      <c r="A110" s="283"/>
      <c r="B110" s="320">
        <v>322</v>
      </c>
      <c r="C110" s="283"/>
      <c r="D110" s="351" t="s">
        <v>73</v>
      </c>
      <c r="E110" s="277">
        <f>SUM(E111,E112,E113,E114,)</f>
        <v>3181.09</v>
      </c>
      <c r="F110" s="277"/>
      <c r="G110" s="277">
        <f>SUM(G111,G112,G113,G114)</f>
        <v>1291.9099999999999</v>
      </c>
      <c r="H110" s="144">
        <f t="shared" si="12"/>
        <v>40.612180101789</v>
      </c>
      <c r="I110" s="144"/>
      <c r="J110" s="52"/>
      <c r="K110" s="52"/>
      <c r="L110" s="52"/>
      <c r="M110" s="52"/>
      <c r="N110" s="52"/>
      <c r="O110" s="52"/>
      <c r="P110" s="52"/>
      <c r="Q110" s="52"/>
    </row>
    <row r="111" spans="1:17" s="53" customFormat="1" ht="12.75">
      <c r="A111" s="281"/>
      <c r="B111" s="322" t="s">
        <v>97</v>
      </c>
      <c r="C111" s="281"/>
      <c r="D111" s="281" t="s">
        <v>78</v>
      </c>
      <c r="E111" s="148">
        <v>2328.65</v>
      </c>
      <c r="F111" s="148"/>
      <c r="G111" s="148">
        <v>583.91</v>
      </c>
      <c r="H111" s="144">
        <f t="shared" si="12"/>
        <v>25.075043480127967</v>
      </c>
      <c r="I111" s="144"/>
      <c r="J111" s="52"/>
      <c r="K111" s="52"/>
      <c r="L111" s="52"/>
      <c r="M111" s="52"/>
      <c r="N111" s="52"/>
      <c r="O111" s="52"/>
      <c r="P111" s="52"/>
      <c r="Q111" s="52"/>
    </row>
    <row r="112" spans="1:17" s="62" customFormat="1" ht="12.75">
      <c r="A112" s="281"/>
      <c r="B112" s="322" t="s">
        <v>98</v>
      </c>
      <c r="C112" s="281"/>
      <c r="D112" s="281" t="s">
        <v>99</v>
      </c>
      <c r="E112" s="148">
        <v>0</v>
      </c>
      <c r="F112" s="148"/>
      <c r="G112" s="148">
        <f>SUM(POSEBNI_DIO_!D61)</f>
        <v>0</v>
      </c>
      <c r="H112" s="144" t="e">
        <f t="shared" si="12"/>
        <v>#DIV/0!</v>
      </c>
      <c r="I112" s="144"/>
      <c r="J112" s="61"/>
      <c r="K112" s="61"/>
      <c r="L112" s="61"/>
      <c r="M112" s="61"/>
      <c r="N112" s="61"/>
      <c r="O112" s="61"/>
      <c r="P112" s="61"/>
      <c r="Q112" s="61"/>
    </row>
    <row r="113" spans="1:17" s="53" customFormat="1" ht="45">
      <c r="A113" s="281"/>
      <c r="B113" s="322" t="s">
        <v>100</v>
      </c>
      <c r="C113" s="281"/>
      <c r="D113" s="329" t="s">
        <v>101</v>
      </c>
      <c r="E113" s="148">
        <v>0</v>
      </c>
      <c r="F113" s="148"/>
      <c r="G113" s="148">
        <f>SUM(POSEBNI_DIO_!D62)</f>
        <v>354</v>
      </c>
      <c r="H113" s="328" t="e">
        <f t="shared" si="12"/>
        <v>#DIV/0!</v>
      </c>
      <c r="I113" s="328"/>
      <c r="J113" s="52"/>
      <c r="K113" s="52"/>
      <c r="L113" s="52"/>
      <c r="M113" s="52"/>
      <c r="N113" s="52"/>
      <c r="O113" s="52"/>
      <c r="P113" s="52"/>
      <c r="Q113" s="52"/>
    </row>
    <row r="114" spans="1:17" s="53" customFormat="1" ht="30">
      <c r="A114" s="281"/>
      <c r="B114" s="322" t="s">
        <v>224</v>
      </c>
      <c r="C114" s="281"/>
      <c r="D114" s="329" t="s">
        <v>77</v>
      </c>
      <c r="E114" s="148">
        <v>852.44</v>
      </c>
      <c r="F114" s="148"/>
      <c r="G114" s="148">
        <v>354</v>
      </c>
      <c r="H114" s="328">
        <f t="shared" si="12"/>
        <v>41.527849467411194</v>
      </c>
      <c r="I114" s="328"/>
      <c r="J114" s="52"/>
      <c r="K114" s="52"/>
      <c r="L114" s="52"/>
      <c r="M114" s="52"/>
      <c r="N114" s="52"/>
      <c r="O114" s="52"/>
      <c r="P114" s="52"/>
      <c r="Q114" s="52"/>
    </row>
    <row r="115" spans="1:17" s="53" customFormat="1" ht="12.75">
      <c r="A115" s="281"/>
      <c r="B115" s="320" t="s">
        <v>185</v>
      </c>
      <c r="C115" s="283"/>
      <c r="D115" s="351" t="s">
        <v>67</v>
      </c>
      <c r="E115" s="277">
        <f>SUM(E116,E117,E118,E119,E120,E121)</f>
        <v>145144.15000000002</v>
      </c>
      <c r="F115" s="277"/>
      <c r="G115" s="277">
        <f>SUM(G118,G119,G120,G121)</f>
        <v>31589.800000000003</v>
      </c>
      <c r="H115" s="330">
        <f t="shared" si="12"/>
        <v>21.76443211800131</v>
      </c>
      <c r="I115" s="330"/>
      <c r="J115" s="52"/>
      <c r="K115" s="52"/>
      <c r="L115" s="52"/>
      <c r="M115" s="52"/>
      <c r="N115" s="52"/>
      <c r="O115" s="52"/>
      <c r="P115" s="52"/>
      <c r="Q115" s="52"/>
    </row>
    <row r="116" spans="1:17" s="53" customFormat="1" ht="30">
      <c r="A116" s="281"/>
      <c r="B116" s="696" t="s">
        <v>104</v>
      </c>
      <c r="C116" s="283"/>
      <c r="D116" s="697" t="s">
        <v>257</v>
      </c>
      <c r="E116" s="698">
        <v>7423.44</v>
      </c>
      <c r="F116" s="277"/>
      <c r="G116" s="695"/>
      <c r="H116" s="330"/>
      <c r="I116" s="330"/>
      <c r="J116" s="52"/>
      <c r="K116" s="52"/>
      <c r="L116" s="52"/>
      <c r="M116" s="52"/>
      <c r="N116" s="52"/>
      <c r="O116" s="52"/>
      <c r="P116" s="52"/>
      <c r="Q116" s="52"/>
    </row>
    <row r="117" spans="1:17" s="53" customFormat="1" ht="45">
      <c r="A117" s="281"/>
      <c r="B117" s="696" t="s">
        <v>106</v>
      </c>
      <c r="C117" s="283"/>
      <c r="D117" s="697" t="s">
        <v>107</v>
      </c>
      <c r="E117" s="698">
        <v>9102.63</v>
      </c>
      <c r="F117" s="277"/>
      <c r="G117" s="695"/>
      <c r="H117" s="330"/>
      <c r="I117" s="330"/>
      <c r="J117" s="52"/>
      <c r="K117" s="52"/>
      <c r="L117" s="52"/>
      <c r="M117" s="52"/>
      <c r="N117" s="52"/>
      <c r="O117" s="52"/>
      <c r="P117" s="52"/>
      <c r="Q117" s="52"/>
    </row>
    <row r="118" spans="1:17" s="53" customFormat="1" ht="30">
      <c r="A118" s="281"/>
      <c r="B118" s="536" t="s">
        <v>187</v>
      </c>
      <c r="C118" s="283"/>
      <c r="D118" s="544" t="s">
        <v>164</v>
      </c>
      <c r="E118" s="537">
        <v>16611.59</v>
      </c>
      <c r="F118" s="277"/>
      <c r="G118" s="545">
        <v>7480.58</v>
      </c>
      <c r="H118" s="328">
        <f t="shared" si="12"/>
        <v>45.032293717819904</v>
      </c>
      <c r="I118" s="330"/>
      <c r="J118" s="52"/>
      <c r="K118" s="52"/>
      <c r="L118" s="52"/>
      <c r="M118" s="52"/>
      <c r="N118" s="52"/>
      <c r="O118" s="52"/>
      <c r="P118" s="52"/>
      <c r="Q118" s="52"/>
    </row>
    <row r="119" spans="1:17" s="53" customFormat="1" ht="30">
      <c r="A119" s="281"/>
      <c r="B119" s="540" t="s">
        <v>225</v>
      </c>
      <c r="C119" s="312"/>
      <c r="D119" s="541" t="s">
        <v>82</v>
      </c>
      <c r="E119" s="542">
        <v>888.46</v>
      </c>
      <c r="F119" s="314"/>
      <c r="G119" s="538">
        <v>1862.5</v>
      </c>
      <c r="H119" s="328">
        <f t="shared" si="12"/>
        <v>209.63239763185734</v>
      </c>
      <c r="I119" s="543"/>
      <c r="J119" s="52"/>
      <c r="K119" s="52"/>
      <c r="L119" s="52"/>
      <c r="M119" s="52"/>
      <c r="N119" s="52"/>
      <c r="O119" s="52"/>
      <c r="P119" s="52"/>
      <c r="Q119" s="52"/>
    </row>
    <row r="120" spans="1:17" s="53" customFormat="1" ht="30">
      <c r="A120" s="281"/>
      <c r="B120" s="322" t="s">
        <v>186</v>
      </c>
      <c r="C120" s="281"/>
      <c r="D120" s="539" t="s">
        <v>80</v>
      </c>
      <c r="E120" s="148">
        <v>103809.96</v>
      </c>
      <c r="F120" s="148"/>
      <c r="G120" s="335">
        <v>18217.43</v>
      </c>
      <c r="H120" s="547">
        <f t="shared" si="12"/>
        <v>17.54882672144368</v>
      </c>
      <c r="I120" s="330"/>
      <c r="J120" s="52"/>
      <c r="K120" s="52"/>
      <c r="L120" s="52"/>
      <c r="M120" s="52"/>
      <c r="N120" s="52"/>
      <c r="O120" s="52"/>
      <c r="P120" s="52"/>
      <c r="Q120" s="52"/>
    </row>
    <row r="121" spans="1:17" s="53" customFormat="1" ht="12.75">
      <c r="A121" s="548"/>
      <c r="B121" s="549" t="s">
        <v>112</v>
      </c>
      <c r="C121" s="548"/>
      <c r="D121" s="546" t="s">
        <v>81</v>
      </c>
      <c r="E121" s="550">
        <v>7308.07</v>
      </c>
      <c r="F121" s="550"/>
      <c r="G121" s="348">
        <v>4029.29</v>
      </c>
      <c r="H121" s="551">
        <f t="shared" si="12"/>
        <v>55.134803032811675</v>
      </c>
      <c r="I121" s="552"/>
      <c r="J121" s="52"/>
      <c r="K121" s="52"/>
      <c r="L121" s="52"/>
      <c r="M121" s="52"/>
      <c r="N121" s="52"/>
      <c r="O121" s="52"/>
      <c r="P121" s="52"/>
      <c r="Q121" s="52"/>
    </row>
    <row r="122" spans="1:17" s="53" customFormat="1" ht="45">
      <c r="A122" s="281"/>
      <c r="B122" s="324" t="s">
        <v>226</v>
      </c>
      <c r="C122" s="281"/>
      <c r="D122" s="554" t="s">
        <v>121</v>
      </c>
      <c r="E122" s="148">
        <f>SUM(E123)</f>
        <v>0</v>
      </c>
      <c r="F122" s="148"/>
      <c r="G122" s="555">
        <f>SUM(G123)</f>
        <v>3341.36</v>
      </c>
      <c r="H122" s="330" t="e">
        <f t="shared" si="12"/>
        <v>#DIV/0!</v>
      </c>
      <c r="I122" s="330"/>
      <c r="J122" s="52"/>
      <c r="K122" s="52"/>
      <c r="L122" s="52"/>
      <c r="M122" s="52"/>
      <c r="N122" s="52"/>
      <c r="O122" s="52"/>
      <c r="P122" s="52"/>
      <c r="Q122" s="52"/>
    </row>
    <row r="123" spans="1:17" s="53" customFormat="1" ht="45">
      <c r="A123" s="281"/>
      <c r="B123" s="322" t="s">
        <v>227</v>
      </c>
      <c r="C123" s="281"/>
      <c r="D123" s="553" t="s">
        <v>121</v>
      </c>
      <c r="E123" s="148">
        <v>0</v>
      </c>
      <c r="F123" s="148"/>
      <c r="G123" s="144">
        <v>3341.36</v>
      </c>
      <c r="H123" s="547" t="e">
        <f t="shared" si="12"/>
        <v>#DIV/0!</v>
      </c>
      <c r="I123" s="330"/>
      <c r="J123" s="52"/>
      <c r="K123" s="52"/>
      <c r="L123" s="52"/>
      <c r="M123" s="52"/>
      <c r="N123" s="52"/>
      <c r="O123" s="52"/>
      <c r="P123" s="52"/>
      <c r="Q123" s="52"/>
    </row>
    <row r="124" spans="1:17" s="53" customFormat="1" ht="30">
      <c r="A124" s="281"/>
      <c r="B124" s="324" t="s">
        <v>228</v>
      </c>
      <c r="C124" s="281"/>
      <c r="D124" s="553" t="s">
        <v>74</v>
      </c>
      <c r="E124" s="148">
        <f>SUM(E125)</f>
        <v>6931.6</v>
      </c>
      <c r="F124" s="148"/>
      <c r="G124" s="555">
        <f>SUM(G125)</f>
        <v>2178.81</v>
      </c>
      <c r="H124" s="330">
        <f t="shared" si="12"/>
        <v>31.433002481389575</v>
      </c>
      <c r="I124" s="330"/>
      <c r="J124" s="52"/>
      <c r="K124" s="52"/>
      <c r="L124" s="52"/>
      <c r="M124" s="52"/>
      <c r="N124" s="52"/>
      <c r="O124" s="52"/>
      <c r="P124" s="52"/>
      <c r="Q124" s="52"/>
    </row>
    <row r="125" spans="1:17" s="53" customFormat="1" ht="12.75">
      <c r="A125" s="281"/>
      <c r="B125" s="322" t="s">
        <v>115</v>
      </c>
      <c r="C125" s="281"/>
      <c r="D125" s="553" t="s">
        <v>116</v>
      </c>
      <c r="E125" s="148">
        <v>6931.6</v>
      </c>
      <c r="F125" s="148"/>
      <c r="G125" s="144">
        <v>2178.81</v>
      </c>
      <c r="H125" s="547">
        <f t="shared" si="12"/>
        <v>31.433002481389575</v>
      </c>
      <c r="I125" s="330"/>
      <c r="J125" s="52"/>
      <c r="K125" s="52"/>
      <c r="L125" s="52"/>
      <c r="M125" s="52"/>
      <c r="N125" s="52"/>
      <c r="O125" s="52"/>
      <c r="P125" s="52"/>
      <c r="Q125" s="52"/>
    </row>
    <row r="126" spans="1:17" s="53" customFormat="1" ht="12.75">
      <c r="A126" s="281"/>
      <c r="B126" s="324" t="s">
        <v>229</v>
      </c>
      <c r="C126" s="281"/>
      <c r="D126" s="553" t="s">
        <v>18</v>
      </c>
      <c r="E126" s="148">
        <f>E127</f>
        <v>221.51</v>
      </c>
      <c r="F126" s="148"/>
      <c r="G126" s="555">
        <f>G127</f>
        <v>10</v>
      </c>
      <c r="H126" s="332">
        <f t="shared" si="12"/>
        <v>4.5144688727371225</v>
      </c>
      <c r="I126" s="330"/>
      <c r="J126" s="52"/>
      <c r="K126" s="52"/>
      <c r="L126" s="52"/>
      <c r="M126" s="52"/>
      <c r="N126" s="52"/>
      <c r="O126" s="52"/>
      <c r="P126" s="52"/>
      <c r="Q126" s="52"/>
    </row>
    <row r="127" spans="1:17" s="53" customFormat="1" ht="30">
      <c r="A127" s="281"/>
      <c r="B127" s="324" t="s">
        <v>230</v>
      </c>
      <c r="C127" s="281"/>
      <c r="D127" s="553" t="s">
        <v>75</v>
      </c>
      <c r="E127" s="148">
        <f>E128</f>
        <v>221.51</v>
      </c>
      <c r="F127" s="148"/>
      <c r="G127" s="555">
        <f>G128</f>
        <v>10</v>
      </c>
      <c r="H127" s="547">
        <f t="shared" si="12"/>
        <v>4.5144688727371225</v>
      </c>
      <c r="I127" s="330"/>
      <c r="J127" s="52"/>
      <c r="K127" s="52"/>
      <c r="L127" s="52"/>
      <c r="M127" s="52"/>
      <c r="N127" s="52"/>
      <c r="O127" s="52"/>
      <c r="P127" s="52"/>
      <c r="Q127" s="52"/>
    </row>
    <row r="128" spans="1:17" s="53" customFormat="1" ht="45">
      <c r="A128" s="281"/>
      <c r="B128" s="322" t="s">
        <v>119</v>
      </c>
      <c r="C128" s="281"/>
      <c r="D128" s="553" t="s">
        <v>120</v>
      </c>
      <c r="E128" s="148">
        <v>221.51</v>
      </c>
      <c r="F128" s="148"/>
      <c r="G128" s="144">
        <v>10</v>
      </c>
      <c r="H128" s="547">
        <f t="shared" si="12"/>
        <v>4.5144688727371225</v>
      </c>
      <c r="I128" s="330"/>
      <c r="J128" s="52"/>
      <c r="K128" s="52"/>
      <c r="L128" s="52"/>
      <c r="M128" s="52"/>
      <c r="N128" s="52"/>
      <c r="O128" s="52"/>
      <c r="P128" s="52"/>
      <c r="Q128" s="52"/>
    </row>
    <row r="129" spans="1:17" s="53" customFormat="1" ht="12.75">
      <c r="A129" s="281"/>
      <c r="B129" s="324" t="s">
        <v>231</v>
      </c>
      <c r="C129" s="281"/>
      <c r="D129" s="553" t="s">
        <v>236</v>
      </c>
      <c r="E129" s="148">
        <f>E130</f>
        <v>0</v>
      </c>
      <c r="F129" s="555">
        <v>6734</v>
      </c>
      <c r="G129" s="555">
        <f>G130</f>
        <v>6733.66</v>
      </c>
      <c r="H129" s="332" t="e">
        <f t="shared" si="12"/>
        <v>#DIV/0!</v>
      </c>
      <c r="I129" s="332">
        <f>SUM(G129/F129*100)</f>
        <v>99.994950994951</v>
      </c>
      <c r="J129" s="52"/>
      <c r="K129" s="52"/>
      <c r="L129" s="52"/>
      <c r="M129" s="52"/>
      <c r="N129" s="52"/>
      <c r="O129" s="52"/>
      <c r="P129" s="52"/>
      <c r="Q129" s="52"/>
    </row>
    <row r="130" spans="1:17" s="53" customFormat="1" ht="12.75">
      <c r="A130" s="281"/>
      <c r="B130" s="324" t="s">
        <v>232</v>
      </c>
      <c r="C130" s="281"/>
      <c r="D130" s="553" t="s">
        <v>219</v>
      </c>
      <c r="E130" s="148">
        <f>E131</f>
        <v>0</v>
      </c>
      <c r="F130" s="148"/>
      <c r="G130" s="555">
        <f>G131</f>
        <v>6733.66</v>
      </c>
      <c r="H130" s="547" t="e">
        <f t="shared" si="12"/>
        <v>#DIV/0!</v>
      </c>
      <c r="I130" s="330"/>
      <c r="J130" s="52"/>
      <c r="K130" s="52"/>
      <c r="L130" s="52"/>
      <c r="M130" s="52"/>
      <c r="N130" s="52"/>
      <c r="O130" s="52"/>
      <c r="P130" s="52"/>
      <c r="Q130" s="52"/>
    </row>
    <row r="131" spans="1:17" s="53" customFormat="1" ht="30">
      <c r="A131" s="281"/>
      <c r="B131" s="322" t="s">
        <v>233</v>
      </c>
      <c r="C131" s="281"/>
      <c r="D131" s="553" t="s">
        <v>237</v>
      </c>
      <c r="E131" s="148"/>
      <c r="F131" s="148"/>
      <c r="G131" s="144">
        <v>6733.66</v>
      </c>
      <c r="H131" s="547" t="e">
        <f t="shared" si="12"/>
        <v>#DIV/0!</v>
      </c>
      <c r="I131" s="330"/>
      <c r="J131" s="52"/>
      <c r="K131" s="52"/>
      <c r="L131" s="52"/>
      <c r="M131" s="52"/>
      <c r="N131" s="52"/>
      <c r="O131" s="52"/>
      <c r="P131" s="52"/>
      <c r="Q131" s="52"/>
    </row>
    <row r="132" spans="1:17" s="53" customFormat="1" ht="45">
      <c r="A132" s="281"/>
      <c r="B132" s="324" t="s">
        <v>234</v>
      </c>
      <c r="C132" s="281"/>
      <c r="D132" s="553" t="s">
        <v>238</v>
      </c>
      <c r="E132" s="148">
        <f>E133</f>
        <v>0</v>
      </c>
      <c r="F132" s="148"/>
      <c r="G132" s="555">
        <f>G133</f>
        <v>239.81</v>
      </c>
      <c r="H132" s="332" t="e">
        <f t="shared" si="12"/>
        <v>#DIV/0!</v>
      </c>
      <c r="I132" s="330"/>
      <c r="J132" s="52"/>
      <c r="K132" s="52"/>
      <c r="L132" s="52"/>
      <c r="M132" s="52"/>
      <c r="N132" s="52"/>
      <c r="O132" s="52"/>
      <c r="P132" s="52"/>
      <c r="Q132" s="52"/>
    </row>
    <row r="133" spans="1:17" s="53" customFormat="1" ht="30">
      <c r="A133" s="281"/>
      <c r="B133" s="324" t="s">
        <v>235</v>
      </c>
      <c r="C133" s="281"/>
      <c r="D133" s="553" t="s">
        <v>239</v>
      </c>
      <c r="E133" s="148">
        <f>E134</f>
        <v>0</v>
      </c>
      <c r="F133" s="148"/>
      <c r="G133" s="555">
        <f>G134</f>
        <v>239.81</v>
      </c>
      <c r="H133" s="332" t="e">
        <f t="shared" si="12"/>
        <v>#DIV/0!</v>
      </c>
      <c r="I133" s="330"/>
      <c r="J133" s="52"/>
      <c r="K133" s="52"/>
      <c r="L133" s="52"/>
      <c r="M133" s="52"/>
      <c r="N133" s="52"/>
      <c r="O133" s="52"/>
      <c r="P133" s="52"/>
      <c r="Q133" s="52"/>
    </row>
    <row r="134" spans="1:17" s="53" customFormat="1" ht="12.75">
      <c r="A134" s="281"/>
      <c r="B134" s="322" t="s">
        <v>240</v>
      </c>
      <c r="C134" s="281"/>
      <c r="D134" s="553" t="s">
        <v>241</v>
      </c>
      <c r="E134" s="148">
        <v>0</v>
      </c>
      <c r="F134" s="148"/>
      <c r="G134" s="144">
        <v>239.81</v>
      </c>
      <c r="H134" s="547" t="e">
        <f t="shared" si="12"/>
        <v>#DIV/0!</v>
      </c>
      <c r="I134" s="330"/>
      <c r="J134" s="52"/>
      <c r="K134" s="52"/>
      <c r="L134" s="52"/>
      <c r="M134" s="52"/>
      <c r="N134" s="52"/>
      <c r="O134" s="52"/>
      <c r="P134" s="52"/>
      <c r="Q134" s="52"/>
    </row>
    <row r="135" spans="1:17" s="53" customFormat="1" ht="45">
      <c r="A135" s="281"/>
      <c r="B135" s="324" t="s">
        <v>242</v>
      </c>
      <c r="C135" s="281"/>
      <c r="D135" s="553" t="s">
        <v>243</v>
      </c>
      <c r="E135" s="555">
        <f>E136</f>
        <v>1454.32</v>
      </c>
      <c r="F135" s="555">
        <v>1360</v>
      </c>
      <c r="G135" s="555">
        <f>G136</f>
        <v>1360</v>
      </c>
      <c r="H135" s="332">
        <f t="shared" si="12"/>
        <v>93.51449474668574</v>
      </c>
      <c r="I135" s="332">
        <f>SUM(G135/F135*100)</f>
        <v>100</v>
      </c>
      <c r="J135" s="52"/>
      <c r="K135" s="52"/>
      <c r="L135" s="52"/>
      <c r="M135" s="52"/>
      <c r="N135" s="52"/>
      <c r="O135" s="52"/>
      <c r="P135" s="52"/>
      <c r="Q135" s="52"/>
    </row>
    <row r="136" spans="1:17" s="53" customFormat="1" ht="12.75">
      <c r="A136" s="281"/>
      <c r="B136" s="324" t="s">
        <v>244</v>
      </c>
      <c r="C136" s="281"/>
      <c r="D136" s="553" t="s">
        <v>68</v>
      </c>
      <c r="E136" s="148">
        <f>E137</f>
        <v>1454.32</v>
      </c>
      <c r="F136" s="148"/>
      <c r="G136" s="555">
        <f>G137</f>
        <v>1360</v>
      </c>
      <c r="H136" s="332">
        <f t="shared" si="12"/>
        <v>93.51449474668574</v>
      </c>
      <c r="I136" s="330"/>
      <c r="J136" s="52"/>
      <c r="K136" s="52"/>
      <c r="L136" s="52"/>
      <c r="M136" s="52"/>
      <c r="N136" s="52"/>
      <c r="O136" s="52"/>
      <c r="P136" s="52"/>
      <c r="Q136" s="52"/>
    </row>
    <row r="137" spans="1:17" s="53" customFormat="1" ht="30">
      <c r="A137" s="281"/>
      <c r="B137" s="322" t="s">
        <v>245</v>
      </c>
      <c r="C137" s="281"/>
      <c r="D137" s="553" t="s">
        <v>246</v>
      </c>
      <c r="E137" s="148">
        <v>1454.32</v>
      </c>
      <c r="F137" s="148"/>
      <c r="G137" s="144">
        <v>1360</v>
      </c>
      <c r="H137" s="547">
        <f t="shared" si="12"/>
        <v>93.51449474668574</v>
      </c>
      <c r="I137" s="330"/>
      <c r="J137" s="52"/>
      <c r="K137" s="52"/>
      <c r="L137" s="52"/>
      <c r="M137" s="52"/>
      <c r="N137" s="52"/>
      <c r="O137" s="52"/>
      <c r="P137" s="52"/>
      <c r="Q137" s="52"/>
    </row>
    <row r="138" spans="1:17" s="55" customFormat="1" ht="12.75">
      <c r="A138" s="44"/>
      <c r="B138" s="41"/>
      <c r="C138" s="42" t="s">
        <v>36</v>
      </c>
      <c r="D138" s="43" t="s">
        <v>55</v>
      </c>
      <c r="E138" s="85">
        <f>SUM(E103,E106,E126,E135)</f>
        <v>170775.82000000007</v>
      </c>
      <c r="F138" s="85">
        <f>SUM(F103,F106,F129,F135)</f>
        <v>67360</v>
      </c>
      <c r="G138" s="85">
        <f>SUM(G103,G106,G126,G129,G132,G135)</f>
        <v>50660.03999999999</v>
      </c>
      <c r="H138" s="104">
        <f t="shared" si="12"/>
        <v>29.66464456150758</v>
      </c>
      <c r="I138" s="104">
        <f t="shared" si="13"/>
        <v>75.20789786223277</v>
      </c>
      <c r="J138" s="54"/>
      <c r="K138" s="54"/>
      <c r="L138" s="54"/>
      <c r="M138" s="54"/>
      <c r="N138" s="54"/>
      <c r="O138" s="54"/>
      <c r="P138" s="54"/>
      <c r="Q138" s="54"/>
    </row>
    <row r="139" spans="1:17" s="55" customFormat="1" ht="12.75">
      <c r="A139" s="316"/>
      <c r="B139" s="315">
        <v>31</v>
      </c>
      <c r="C139" s="316"/>
      <c r="D139" s="317" t="s">
        <v>15</v>
      </c>
      <c r="E139" s="318">
        <f>SUM(E142,E140,E144)</f>
        <v>0</v>
      </c>
      <c r="F139" s="318">
        <v>0</v>
      </c>
      <c r="G139" s="318">
        <f>SUM(G142)</f>
        <v>0</v>
      </c>
      <c r="H139" s="319" t="e">
        <f t="shared" si="12"/>
        <v>#DIV/0!</v>
      </c>
      <c r="I139" s="319" t="e">
        <f t="shared" si="13"/>
        <v>#DIV/0!</v>
      </c>
      <c r="J139" s="54"/>
      <c r="K139" s="54"/>
      <c r="L139" s="54"/>
      <c r="M139" s="54"/>
      <c r="N139" s="54"/>
      <c r="O139" s="54"/>
      <c r="P139" s="54"/>
      <c r="Q139" s="54"/>
    </row>
    <row r="140" spans="1:17" s="55" customFormat="1" ht="12.75">
      <c r="A140" s="283"/>
      <c r="B140" s="320">
        <v>311</v>
      </c>
      <c r="C140" s="281"/>
      <c r="D140" s="283" t="s">
        <v>69</v>
      </c>
      <c r="E140" s="321">
        <f>SUM(E141)</f>
        <v>0</v>
      </c>
      <c r="F140" s="321"/>
      <c r="G140" s="321">
        <f>SUM(G141)</f>
        <v>0</v>
      </c>
      <c r="H140" s="144" t="e">
        <f aca="true" t="shared" si="16" ref="H140:H141">SUM(G140/E140*100)</f>
        <v>#DIV/0!</v>
      </c>
      <c r="I140" s="144"/>
      <c r="J140" s="54"/>
      <c r="K140" s="54"/>
      <c r="L140" s="54"/>
      <c r="M140" s="54"/>
      <c r="N140" s="54"/>
      <c r="O140" s="54"/>
      <c r="P140" s="54"/>
      <c r="Q140" s="54"/>
    </row>
    <row r="141" spans="1:17" s="60" customFormat="1" ht="12.75">
      <c r="A141" s="281"/>
      <c r="B141" s="322">
        <v>3111</v>
      </c>
      <c r="C141" s="281"/>
      <c r="D141" s="281" t="s">
        <v>91</v>
      </c>
      <c r="E141" s="323"/>
      <c r="F141" s="144"/>
      <c r="G141" s="144">
        <v>0</v>
      </c>
      <c r="H141" s="321" t="e">
        <f t="shared" si="16"/>
        <v>#DIV/0!</v>
      </c>
      <c r="I141" s="321"/>
      <c r="J141" s="59"/>
      <c r="K141" s="59"/>
      <c r="L141" s="59"/>
      <c r="M141" s="59"/>
      <c r="N141" s="59"/>
      <c r="O141" s="59"/>
      <c r="P141" s="59"/>
      <c r="Q141" s="59"/>
    </row>
    <row r="142" spans="1:17" s="53" customFormat="1" ht="12.75">
      <c r="A142" s="283"/>
      <c r="B142" s="278">
        <v>312</v>
      </c>
      <c r="C142" s="283"/>
      <c r="D142" s="352" t="s">
        <v>71</v>
      </c>
      <c r="E142" s="145">
        <f>SUM(E143)</f>
        <v>0</v>
      </c>
      <c r="F142" s="145"/>
      <c r="G142" s="145">
        <f>SUM(G143)</f>
        <v>0</v>
      </c>
      <c r="H142" s="321" t="e">
        <f t="shared" si="12"/>
        <v>#DIV/0!</v>
      </c>
      <c r="I142" s="321"/>
      <c r="J142" s="52"/>
      <c r="K142" s="52"/>
      <c r="L142" s="52"/>
      <c r="M142" s="52"/>
      <c r="N142" s="52"/>
      <c r="O142" s="52"/>
      <c r="P142" s="52"/>
      <c r="Q142" s="52"/>
    </row>
    <row r="143" spans="1:17" s="55" customFormat="1" ht="15.75" customHeight="1">
      <c r="A143" s="283"/>
      <c r="B143" s="280" t="s">
        <v>103</v>
      </c>
      <c r="C143" s="283"/>
      <c r="D143" s="353" t="s">
        <v>71</v>
      </c>
      <c r="E143" s="146"/>
      <c r="F143" s="146"/>
      <c r="G143" s="146">
        <v>0</v>
      </c>
      <c r="H143" s="144" t="e">
        <f t="shared" si="12"/>
        <v>#DIV/0!</v>
      </c>
      <c r="I143" s="144"/>
      <c r="J143" s="54"/>
      <c r="K143" s="54"/>
      <c r="L143" s="54"/>
      <c r="M143" s="54"/>
      <c r="N143" s="54"/>
      <c r="O143" s="54"/>
      <c r="P143" s="54"/>
      <c r="Q143" s="54"/>
    </row>
    <row r="144" spans="1:17" s="60" customFormat="1" ht="12.75">
      <c r="A144" s="283"/>
      <c r="B144" s="278">
        <v>313</v>
      </c>
      <c r="C144" s="283"/>
      <c r="D144" s="283" t="s">
        <v>70</v>
      </c>
      <c r="E144" s="145">
        <f>E145</f>
        <v>0</v>
      </c>
      <c r="F144" s="145"/>
      <c r="G144" s="145">
        <v>0</v>
      </c>
      <c r="H144" s="144" t="e">
        <f aca="true" t="shared" si="17" ref="H144:H145">SUM(G144/E144*100)</f>
        <v>#DIV/0!</v>
      </c>
      <c r="I144" s="328"/>
      <c r="J144" s="59"/>
      <c r="K144" s="59"/>
      <c r="L144" s="59"/>
      <c r="M144" s="59"/>
      <c r="N144" s="59"/>
      <c r="O144" s="59"/>
      <c r="P144" s="59"/>
      <c r="Q144" s="59"/>
    </row>
    <row r="145" spans="1:17" s="53" customFormat="1" ht="45">
      <c r="A145" s="34"/>
      <c r="B145" s="36">
        <v>3132</v>
      </c>
      <c r="C145" s="34"/>
      <c r="D145" s="534" t="s">
        <v>92</v>
      </c>
      <c r="E145" s="323">
        <v>0</v>
      </c>
      <c r="F145" s="146"/>
      <c r="G145" s="142"/>
      <c r="H145" s="84" t="e">
        <f t="shared" si="17"/>
        <v>#DIV/0!</v>
      </c>
      <c r="I145" s="103"/>
      <c r="J145" s="52"/>
      <c r="K145" s="52"/>
      <c r="L145" s="52"/>
      <c r="M145" s="52"/>
      <c r="N145" s="52"/>
      <c r="O145" s="52"/>
      <c r="P145" s="52"/>
      <c r="Q145" s="52"/>
    </row>
    <row r="146" spans="1:17" s="355" customFormat="1" ht="15.75" customHeight="1">
      <c r="A146" s="316"/>
      <c r="B146" s="315">
        <v>32</v>
      </c>
      <c r="C146" s="316"/>
      <c r="D146" s="317" t="s">
        <v>16</v>
      </c>
      <c r="E146" s="318">
        <f>SUM(E147,E151,E156,E166,E168)</f>
        <v>0</v>
      </c>
      <c r="F146" s="318">
        <v>27000</v>
      </c>
      <c r="G146" s="318">
        <f>SUM(G147,G151,G156,G166,G168)</f>
        <v>0</v>
      </c>
      <c r="H146" s="319" t="e">
        <f t="shared" si="12"/>
        <v>#DIV/0!</v>
      </c>
      <c r="I146" s="319">
        <f t="shared" si="13"/>
        <v>0</v>
      </c>
      <c r="J146" s="354"/>
      <c r="K146" s="354"/>
      <c r="L146" s="354"/>
      <c r="M146" s="354"/>
      <c r="N146" s="354"/>
      <c r="O146" s="354"/>
      <c r="P146" s="354"/>
      <c r="Q146" s="354"/>
    </row>
    <row r="147" spans="1:17" s="355" customFormat="1" ht="12.75">
      <c r="A147" s="283"/>
      <c r="B147" s="284">
        <v>321</v>
      </c>
      <c r="C147" s="283"/>
      <c r="D147" s="352" t="s">
        <v>72</v>
      </c>
      <c r="E147" s="321">
        <f>SUM(E148:E150)</f>
        <v>0</v>
      </c>
      <c r="F147" s="321"/>
      <c r="G147" s="321">
        <f>G148</f>
        <v>0</v>
      </c>
      <c r="H147" s="144" t="e">
        <f t="shared" si="12"/>
        <v>#DIV/0!</v>
      </c>
      <c r="I147" s="144"/>
      <c r="J147" s="354"/>
      <c r="K147" s="354"/>
      <c r="L147" s="354"/>
      <c r="M147" s="354"/>
      <c r="N147" s="354"/>
      <c r="O147" s="354"/>
      <c r="P147" s="354"/>
      <c r="Q147" s="354"/>
    </row>
    <row r="148" spans="1:17" s="357" customFormat="1" ht="15.75" customHeight="1">
      <c r="A148" s="281"/>
      <c r="B148" s="285" t="s">
        <v>94</v>
      </c>
      <c r="C148" s="281"/>
      <c r="D148" s="353" t="s">
        <v>95</v>
      </c>
      <c r="E148" s="144">
        <v>0</v>
      </c>
      <c r="F148" s="144"/>
      <c r="G148" s="144">
        <v>0</v>
      </c>
      <c r="H148" s="144" t="e">
        <f t="shared" si="12"/>
        <v>#DIV/0!</v>
      </c>
      <c r="I148" s="144"/>
      <c r="J148" s="356"/>
      <c r="K148" s="356"/>
      <c r="L148" s="356"/>
      <c r="M148" s="356"/>
      <c r="N148" s="356"/>
      <c r="O148" s="356"/>
      <c r="P148" s="356"/>
      <c r="Q148" s="356"/>
    </row>
    <row r="149" spans="1:17" s="355" customFormat="1" ht="45">
      <c r="A149" s="281"/>
      <c r="B149" s="285" t="s">
        <v>96</v>
      </c>
      <c r="C149" s="281"/>
      <c r="D149" s="282" t="s">
        <v>76</v>
      </c>
      <c r="E149" s="144">
        <v>0</v>
      </c>
      <c r="F149" s="144"/>
      <c r="G149" s="144">
        <f>SUM(POSEBNI_DIO_!D86)</f>
        <v>0</v>
      </c>
      <c r="H149" s="144" t="e">
        <f t="shared" si="12"/>
        <v>#DIV/0!</v>
      </c>
      <c r="I149" s="321"/>
      <c r="J149" s="354"/>
      <c r="K149" s="354"/>
      <c r="L149" s="354"/>
      <c r="M149" s="354"/>
      <c r="N149" s="354"/>
      <c r="O149" s="354"/>
      <c r="P149" s="354"/>
      <c r="Q149" s="354"/>
    </row>
    <row r="150" spans="1:17" s="355" customFormat="1" ht="31.5">
      <c r="A150" s="281"/>
      <c r="B150" s="285">
        <v>3213</v>
      </c>
      <c r="C150" s="281"/>
      <c r="D150" s="358" t="s">
        <v>161</v>
      </c>
      <c r="E150" s="144">
        <v>0</v>
      </c>
      <c r="F150" s="144"/>
      <c r="G150" s="144">
        <v>0</v>
      </c>
      <c r="H150" s="144" t="e">
        <f t="shared" si="12"/>
        <v>#DIV/0!</v>
      </c>
      <c r="I150" s="321"/>
      <c r="J150" s="354"/>
      <c r="K150" s="354"/>
      <c r="L150" s="354"/>
      <c r="M150" s="354"/>
      <c r="N150" s="354"/>
      <c r="O150" s="354"/>
      <c r="P150" s="354"/>
      <c r="Q150" s="354"/>
    </row>
    <row r="151" spans="1:17" s="355" customFormat="1" ht="31.5" customHeight="1">
      <c r="A151" s="283"/>
      <c r="B151" s="284">
        <v>322</v>
      </c>
      <c r="C151" s="283"/>
      <c r="D151" s="279" t="s">
        <v>73</v>
      </c>
      <c r="E151" s="321">
        <f>SUM(E152:E155)</f>
        <v>0</v>
      </c>
      <c r="F151" s="321"/>
      <c r="G151" s="321">
        <f>SUM(POSEBNI_DIO_!D88)</f>
        <v>0</v>
      </c>
      <c r="H151" s="144" t="e">
        <f t="shared" si="12"/>
        <v>#DIV/0!</v>
      </c>
      <c r="I151" s="144"/>
      <c r="J151" s="354"/>
      <c r="K151" s="354"/>
      <c r="L151" s="354"/>
      <c r="M151" s="354"/>
      <c r="N151" s="354"/>
      <c r="O151" s="354"/>
      <c r="P151" s="354"/>
      <c r="Q151" s="354"/>
    </row>
    <row r="152" spans="1:17" s="355" customFormat="1" ht="45">
      <c r="A152" s="281"/>
      <c r="B152" s="285" t="s">
        <v>97</v>
      </c>
      <c r="C152" s="281"/>
      <c r="D152" s="529" t="s">
        <v>78</v>
      </c>
      <c r="E152" s="144">
        <v>0</v>
      </c>
      <c r="F152" s="144"/>
      <c r="G152" s="144">
        <v>0</v>
      </c>
      <c r="H152" s="144" t="e">
        <f t="shared" si="12"/>
        <v>#DIV/0!</v>
      </c>
      <c r="I152" s="144"/>
      <c r="J152" s="354"/>
      <c r="K152" s="354"/>
      <c r="L152" s="354"/>
      <c r="M152" s="354"/>
      <c r="N152" s="354"/>
      <c r="O152" s="354"/>
      <c r="P152" s="354"/>
      <c r="Q152" s="354"/>
    </row>
    <row r="153" spans="1:17" s="357" customFormat="1" ht="15.75" customHeight="1">
      <c r="A153" s="281"/>
      <c r="B153" s="285" t="s">
        <v>98</v>
      </c>
      <c r="C153" s="281"/>
      <c r="D153" s="353" t="s">
        <v>99</v>
      </c>
      <c r="E153" s="144">
        <v>0</v>
      </c>
      <c r="F153" s="144"/>
      <c r="G153" s="144">
        <v>0</v>
      </c>
      <c r="H153" s="144" t="e">
        <f t="shared" si="12"/>
        <v>#DIV/0!</v>
      </c>
      <c r="I153" s="144"/>
      <c r="J153" s="356"/>
      <c r="K153" s="356"/>
      <c r="L153" s="356"/>
      <c r="M153" s="356"/>
      <c r="N153" s="356"/>
      <c r="O153" s="356"/>
      <c r="P153" s="356"/>
      <c r="Q153" s="356"/>
    </row>
    <row r="154" spans="1:17" s="355" customFormat="1" ht="45">
      <c r="A154" s="281"/>
      <c r="B154" s="285" t="s">
        <v>100</v>
      </c>
      <c r="C154" s="281"/>
      <c r="D154" s="282" t="s">
        <v>101</v>
      </c>
      <c r="E154" s="144">
        <v>0</v>
      </c>
      <c r="F154" s="144"/>
      <c r="G154" s="144">
        <v>0</v>
      </c>
      <c r="H154" s="144" t="e">
        <f t="shared" si="12"/>
        <v>#DIV/0!</v>
      </c>
      <c r="I154" s="321"/>
      <c r="J154" s="354"/>
      <c r="K154" s="354"/>
      <c r="L154" s="354"/>
      <c r="M154" s="354"/>
      <c r="N154" s="354"/>
      <c r="O154" s="354"/>
      <c r="P154" s="354"/>
      <c r="Q154" s="354"/>
    </row>
    <row r="155" spans="1:17" s="355" customFormat="1" ht="31.5">
      <c r="A155" s="281"/>
      <c r="B155" s="285">
        <v>3225</v>
      </c>
      <c r="C155" s="281"/>
      <c r="D155" s="358" t="s">
        <v>77</v>
      </c>
      <c r="E155" s="144">
        <v>0</v>
      </c>
      <c r="F155" s="144"/>
      <c r="G155" s="144">
        <v>0</v>
      </c>
      <c r="H155" s="144" t="e">
        <f t="shared" si="12"/>
        <v>#DIV/0!</v>
      </c>
      <c r="I155" s="321"/>
      <c r="J155" s="354"/>
      <c r="K155" s="354"/>
      <c r="L155" s="354"/>
      <c r="M155" s="354"/>
      <c r="N155" s="354"/>
      <c r="O155" s="354"/>
      <c r="P155" s="354"/>
      <c r="Q155" s="354"/>
    </row>
    <row r="156" spans="1:17" s="355" customFormat="1" ht="15.75" customHeight="1">
      <c r="A156" s="283"/>
      <c r="B156" s="284">
        <v>323</v>
      </c>
      <c r="C156" s="283"/>
      <c r="D156" s="352" t="s">
        <v>67</v>
      </c>
      <c r="E156" s="321">
        <f>SUM(E157:E165)</f>
        <v>0</v>
      </c>
      <c r="F156" s="321"/>
      <c r="G156" s="321">
        <f>SUM(G157:G165)</f>
        <v>0</v>
      </c>
      <c r="H156" s="144" t="e">
        <f t="shared" si="12"/>
        <v>#DIV/0!</v>
      </c>
      <c r="I156" s="144"/>
      <c r="J156" s="354"/>
      <c r="K156" s="354"/>
      <c r="L156" s="354"/>
      <c r="M156" s="354"/>
      <c r="N156" s="354"/>
      <c r="O156" s="354"/>
      <c r="P156" s="354"/>
      <c r="Q156" s="354"/>
    </row>
    <row r="157" spans="1:17" s="355" customFormat="1" ht="27" customHeight="1">
      <c r="A157" s="281"/>
      <c r="B157" s="285" t="s">
        <v>104</v>
      </c>
      <c r="C157" s="281"/>
      <c r="D157" s="282" t="s">
        <v>105</v>
      </c>
      <c r="E157" s="144">
        <v>0</v>
      </c>
      <c r="F157" s="144"/>
      <c r="G157" s="144">
        <v>0</v>
      </c>
      <c r="H157" s="144" t="e">
        <f t="shared" si="12"/>
        <v>#DIV/0!</v>
      </c>
      <c r="I157" s="144"/>
      <c r="J157" s="354"/>
      <c r="K157" s="354"/>
      <c r="L157" s="354"/>
      <c r="M157" s="354"/>
      <c r="N157" s="354"/>
      <c r="O157" s="354"/>
      <c r="P157" s="354"/>
      <c r="Q157" s="354"/>
    </row>
    <row r="158" spans="1:17" s="355" customFormat="1" ht="24.75" customHeight="1">
      <c r="A158" s="281"/>
      <c r="B158" s="285" t="s">
        <v>106</v>
      </c>
      <c r="C158" s="281"/>
      <c r="D158" s="282" t="s">
        <v>107</v>
      </c>
      <c r="E158" s="144">
        <v>0</v>
      </c>
      <c r="F158" s="144"/>
      <c r="G158" s="144">
        <v>0</v>
      </c>
      <c r="H158" s="144" t="e">
        <f t="shared" si="12"/>
        <v>#DIV/0!</v>
      </c>
      <c r="I158" s="144"/>
      <c r="J158" s="354"/>
      <c r="K158" s="354"/>
      <c r="L158" s="354"/>
      <c r="M158" s="354"/>
      <c r="N158" s="354"/>
      <c r="O158" s="354"/>
      <c r="P158" s="354"/>
      <c r="Q158" s="354"/>
    </row>
    <row r="159" spans="1:17" s="355" customFormat="1" ht="36.75" customHeight="1">
      <c r="A159" s="281"/>
      <c r="B159" s="285">
        <v>3233</v>
      </c>
      <c r="C159" s="281"/>
      <c r="D159" s="282" t="s">
        <v>164</v>
      </c>
      <c r="E159" s="144">
        <v>0</v>
      </c>
      <c r="F159" s="144"/>
      <c r="G159" s="335">
        <v>0</v>
      </c>
      <c r="H159" s="144" t="e">
        <f t="shared" si="12"/>
        <v>#DIV/0!</v>
      </c>
      <c r="I159" s="144"/>
      <c r="J159" s="354"/>
      <c r="K159" s="354"/>
      <c r="L159" s="354"/>
      <c r="M159" s="354"/>
      <c r="N159" s="354"/>
      <c r="O159" s="354"/>
      <c r="P159" s="354"/>
      <c r="Q159" s="354"/>
    </row>
    <row r="160" spans="1:17" s="355" customFormat="1" ht="15.75" customHeight="1">
      <c r="A160" s="281"/>
      <c r="B160" s="285" t="s">
        <v>108</v>
      </c>
      <c r="C160" s="281"/>
      <c r="D160" s="353" t="s">
        <v>109</v>
      </c>
      <c r="E160" s="144">
        <v>0</v>
      </c>
      <c r="F160" s="144"/>
      <c r="G160" s="335">
        <v>0</v>
      </c>
      <c r="H160" s="144" t="e">
        <f t="shared" si="12"/>
        <v>#DIV/0!</v>
      </c>
      <c r="I160" s="144"/>
      <c r="J160" s="354"/>
      <c r="K160" s="354"/>
      <c r="L160" s="354"/>
      <c r="M160" s="354"/>
      <c r="N160" s="354"/>
      <c r="O160" s="354"/>
      <c r="P160" s="354"/>
      <c r="Q160" s="354"/>
    </row>
    <row r="161" spans="1:17" s="355" customFormat="1" ht="29.25" customHeight="1">
      <c r="A161" s="281"/>
      <c r="B161" s="285">
        <v>3235</v>
      </c>
      <c r="C161" s="281"/>
      <c r="D161" s="358" t="s">
        <v>82</v>
      </c>
      <c r="E161" s="144">
        <v>0</v>
      </c>
      <c r="F161" s="144"/>
      <c r="G161" s="335">
        <v>0</v>
      </c>
      <c r="H161" s="144" t="e">
        <f t="shared" si="12"/>
        <v>#DIV/0!</v>
      </c>
      <c r="I161" s="144"/>
      <c r="J161" s="354"/>
      <c r="K161" s="354"/>
      <c r="L161" s="354"/>
      <c r="M161" s="354"/>
      <c r="N161" s="354"/>
      <c r="O161" s="354"/>
      <c r="P161" s="354"/>
      <c r="Q161" s="354"/>
    </row>
    <row r="162" spans="1:17" s="355" customFormat="1" ht="28.5" customHeight="1">
      <c r="A162" s="281"/>
      <c r="B162" s="285">
        <v>3236</v>
      </c>
      <c r="C162" s="281"/>
      <c r="D162" s="358" t="s">
        <v>79</v>
      </c>
      <c r="E162" s="144">
        <v>0</v>
      </c>
      <c r="F162" s="144"/>
      <c r="G162" s="335">
        <v>0</v>
      </c>
      <c r="H162" s="144" t="e">
        <f t="shared" si="12"/>
        <v>#DIV/0!</v>
      </c>
      <c r="I162" s="144"/>
      <c r="J162" s="354"/>
      <c r="K162" s="354"/>
      <c r="L162" s="354"/>
      <c r="M162" s="354"/>
      <c r="N162" s="354"/>
      <c r="O162" s="354"/>
      <c r="P162" s="354"/>
      <c r="Q162" s="354"/>
    </row>
    <row r="163" spans="1:17" s="355" customFormat="1" ht="33.75" customHeight="1">
      <c r="A163" s="281"/>
      <c r="B163" s="285">
        <v>3237</v>
      </c>
      <c r="C163" s="281"/>
      <c r="D163" s="358" t="s">
        <v>80</v>
      </c>
      <c r="E163" s="144">
        <v>0</v>
      </c>
      <c r="F163" s="144"/>
      <c r="G163" s="335">
        <v>0</v>
      </c>
      <c r="H163" s="144" t="e">
        <f t="shared" si="12"/>
        <v>#DIV/0!</v>
      </c>
      <c r="I163" s="144"/>
      <c r="J163" s="354"/>
      <c r="K163" s="354"/>
      <c r="L163" s="354"/>
      <c r="M163" s="354"/>
      <c r="N163" s="354"/>
      <c r="O163" s="354"/>
      <c r="P163" s="354"/>
      <c r="Q163" s="354"/>
    </row>
    <row r="164" spans="1:17" s="357" customFormat="1" ht="15.75" customHeight="1">
      <c r="A164" s="281"/>
      <c r="B164" s="285" t="s">
        <v>110</v>
      </c>
      <c r="C164" s="281"/>
      <c r="D164" s="353" t="s">
        <v>111</v>
      </c>
      <c r="E164" s="144">
        <v>0</v>
      </c>
      <c r="F164" s="144"/>
      <c r="G164" s="335">
        <v>0</v>
      </c>
      <c r="H164" s="144" t="e">
        <f t="shared" si="12"/>
        <v>#DIV/0!</v>
      </c>
      <c r="I164" s="144"/>
      <c r="J164" s="356"/>
      <c r="K164" s="356"/>
      <c r="L164" s="356"/>
      <c r="M164" s="356"/>
      <c r="N164" s="356"/>
      <c r="O164" s="356"/>
      <c r="P164" s="356"/>
      <c r="Q164" s="356"/>
    </row>
    <row r="165" spans="1:17" s="355" customFormat="1" ht="12.75">
      <c r="A165" s="281"/>
      <c r="B165" s="285" t="s">
        <v>112</v>
      </c>
      <c r="C165" s="281"/>
      <c r="D165" s="353" t="s">
        <v>81</v>
      </c>
      <c r="E165" s="144">
        <v>0</v>
      </c>
      <c r="F165" s="144"/>
      <c r="G165" s="335">
        <v>0</v>
      </c>
      <c r="H165" s="321" t="e">
        <f t="shared" si="12"/>
        <v>#DIV/0!</v>
      </c>
      <c r="I165" s="321"/>
      <c r="J165" s="354"/>
      <c r="K165" s="354"/>
      <c r="L165" s="354"/>
      <c r="M165" s="354"/>
      <c r="N165" s="354"/>
      <c r="O165" s="354"/>
      <c r="P165" s="354"/>
      <c r="Q165" s="354"/>
    </row>
    <row r="166" spans="1:17" s="355" customFormat="1" ht="47.25">
      <c r="A166" s="281"/>
      <c r="B166" s="284">
        <v>324</v>
      </c>
      <c r="C166" s="281"/>
      <c r="D166" s="359" t="s">
        <v>121</v>
      </c>
      <c r="E166" s="321">
        <f>E167</f>
        <v>0</v>
      </c>
      <c r="F166" s="144"/>
      <c r="G166" s="349">
        <f>G167</f>
        <v>0</v>
      </c>
      <c r="H166" s="321" t="e">
        <f t="shared" si="12"/>
        <v>#DIV/0!</v>
      </c>
      <c r="I166" s="321"/>
      <c r="J166" s="354"/>
      <c r="K166" s="354"/>
      <c r="L166" s="354"/>
      <c r="M166" s="354"/>
      <c r="N166" s="354"/>
      <c r="O166" s="354"/>
      <c r="P166" s="354"/>
      <c r="Q166" s="354"/>
    </row>
    <row r="167" spans="1:17" s="355" customFormat="1" ht="47.25">
      <c r="A167" s="281"/>
      <c r="B167" s="285">
        <v>3241</v>
      </c>
      <c r="C167" s="281"/>
      <c r="D167" s="358" t="s">
        <v>121</v>
      </c>
      <c r="E167" s="144">
        <v>0</v>
      </c>
      <c r="F167" s="144"/>
      <c r="G167" s="335">
        <v>0</v>
      </c>
      <c r="H167" s="321" t="e">
        <f t="shared" si="12"/>
        <v>#DIV/0!</v>
      </c>
      <c r="I167" s="321"/>
      <c r="J167" s="354"/>
      <c r="K167" s="354"/>
      <c r="L167" s="354"/>
      <c r="M167" s="354"/>
      <c r="N167" s="354"/>
      <c r="O167" s="354"/>
      <c r="P167" s="354"/>
      <c r="Q167" s="354"/>
    </row>
    <row r="168" spans="1:17" s="355" customFormat="1" ht="15.75" customHeight="1">
      <c r="A168" s="283"/>
      <c r="B168" s="284">
        <v>329</v>
      </c>
      <c r="C168" s="283"/>
      <c r="D168" s="352" t="s">
        <v>74</v>
      </c>
      <c r="E168" s="321">
        <f>SUM(E169:E174)</f>
        <v>0</v>
      </c>
      <c r="F168" s="321"/>
      <c r="G168" s="349">
        <f>SUM(G169:G174)</f>
        <v>0</v>
      </c>
      <c r="H168" s="144" t="e">
        <f t="shared" si="12"/>
        <v>#DIV/0!</v>
      </c>
      <c r="I168" s="144"/>
      <c r="J168" s="354"/>
      <c r="K168" s="354"/>
      <c r="L168" s="354"/>
      <c r="M168" s="354"/>
      <c r="N168" s="354"/>
      <c r="O168" s="354"/>
      <c r="P168" s="354"/>
      <c r="Q168" s="354"/>
    </row>
    <row r="169" spans="1:17" s="355" customFormat="1" ht="75">
      <c r="A169" s="281"/>
      <c r="B169" s="285" t="s">
        <v>113</v>
      </c>
      <c r="C169" s="281"/>
      <c r="D169" s="282" t="s">
        <v>114</v>
      </c>
      <c r="E169" s="144">
        <v>0</v>
      </c>
      <c r="F169" s="144"/>
      <c r="G169" s="144">
        <v>0</v>
      </c>
      <c r="H169" s="144" t="e">
        <f t="shared" si="12"/>
        <v>#DIV/0!</v>
      </c>
      <c r="I169" s="144"/>
      <c r="J169" s="354"/>
      <c r="K169" s="354"/>
      <c r="L169" s="354"/>
      <c r="M169" s="354"/>
      <c r="N169" s="354"/>
      <c r="O169" s="354"/>
      <c r="P169" s="354"/>
      <c r="Q169" s="354"/>
    </row>
    <row r="170" spans="1:17" s="355" customFormat="1" ht="15.75">
      <c r="A170" s="281"/>
      <c r="B170" s="285">
        <v>3292</v>
      </c>
      <c r="C170" s="281"/>
      <c r="D170" s="700" t="s">
        <v>165</v>
      </c>
      <c r="E170" s="144">
        <v>0</v>
      </c>
      <c r="F170" s="144"/>
      <c r="G170" s="335">
        <v>0</v>
      </c>
      <c r="H170" s="144" t="e">
        <f t="shared" si="12"/>
        <v>#DIV/0!</v>
      </c>
      <c r="I170" s="144"/>
      <c r="J170" s="354"/>
      <c r="K170" s="354"/>
      <c r="L170" s="354"/>
      <c r="M170" s="354"/>
      <c r="N170" s="354"/>
      <c r="O170" s="354"/>
      <c r="P170" s="354"/>
      <c r="Q170" s="354"/>
    </row>
    <row r="171" spans="1:17" s="355" customFormat="1" ht="15.75" customHeight="1">
      <c r="A171" s="281"/>
      <c r="B171" s="285" t="s">
        <v>115</v>
      </c>
      <c r="C171" s="281"/>
      <c r="D171" s="353" t="s">
        <v>116</v>
      </c>
      <c r="E171" s="723">
        <v>0</v>
      </c>
      <c r="F171" s="144"/>
      <c r="G171" s="335">
        <v>0</v>
      </c>
      <c r="H171" s="144" t="e">
        <f>SUM(G171/E173*100)</f>
        <v>#DIV/0!</v>
      </c>
      <c r="I171" s="144"/>
      <c r="J171" s="354"/>
      <c r="K171" s="354"/>
      <c r="L171" s="354"/>
      <c r="M171" s="354"/>
      <c r="N171" s="354"/>
      <c r="O171" s="354"/>
      <c r="P171" s="354"/>
      <c r="Q171" s="354"/>
    </row>
    <row r="172" spans="1:17" s="355" customFormat="1" ht="15.75" customHeight="1">
      <c r="A172" s="281"/>
      <c r="B172" s="285">
        <v>3294</v>
      </c>
      <c r="C172" s="281"/>
      <c r="D172" s="353" t="s">
        <v>173</v>
      </c>
      <c r="E172" s="723">
        <v>0</v>
      </c>
      <c r="F172" s="144"/>
      <c r="G172" s="335">
        <v>0</v>
      </c>
      <c r="H172" s="144" t="e">
        <f>SUM(G172/E172*100)</f>
        <v>#DIV/0!</v>
      </c>
      <c r="I172" s="144"/>
      <c r="J172" s="354"/>
      <c r="K172" s="354"/>
      <c r="L172" s="354"/>
      <c r="M172" s="354"/>
      <c r="N172" s="354"/>
      <c r="O172" s="354"/>
      <c r="P172" s="354"/>
      <c r="Q172" s="354"/>
    </row>
    <row r="173" spans="1:17" s="357" customFormat="1" ht="15.75" customHeight="1">
      <c r="A173" s="281"/>
      <c r="B173" s="360">
        <v>3295</v>
      </c>
      <c r="C173" s="281"/>
      <c r="D173" s="361" t="s">
        <v>117</v>
      </c>
      <c r="E173" s="723">
        <v>0</v>
      </c>
      <c r="F173" s="144"/>
      <c r="G173" s="335">
        <v>0</v>
      </c>
      <c r="H173" s="144" t="e">
        <f>SUM(G173/E175*100)</f>
        <v>#DIV/0!</v>
      </c>
      <c r="I173" s="144"/>
      <c r="J173" s="356"/>
      <c r="K173" s="356"/>
      <c r="L173" s="356"/>
      <c r="M173" s="356"/>
      <c r="N173" s="356"/>
      <c r="O173" s="356"/>
      <c r="P173" s="356"/>
      <c r="Q173" s="356"/>
    </row>
    <row r="174" spans="1:17" s="357" customFormat="1" ht="30.75" customHeight="1">
      <c r="A174" s="281"/>
      <c r="B174" s="360" t="s">
        <v>118</v>
      </c>
      <c r="C174" s="281"/>
      <c r="D174" s="530" t="s">
        <v>74</v>
      </c>
      <c r="E174" s="723">
        <v>0</v>
      </c>
      <c r="F174" s="144"/>
      <c r="G174" s="335">
        <v>0</v>
      </c>
      <c r="H174" s="321"/>
      <c r="I174" s="321"/>
      <c r="J174" s="356"/>
      <c r="K174" s="356"/>
      <c r="L174" s="356"/>
      <c r="M174" s="356"/>
      <c r="N174" s="356"/>
      <c r="O174" s="356"/>
      <c r="P174" s="356"/>
      <c r="Q174" s="356"/>
    </row>
    <row r="175" spans="1:17" s="355" customFormat="1" ht="15.75" customHeight="1">
      <c r="A175" s="316"/>
      <c r="B175" s="315">
        <v>34</v>
      </c>
      <c r="C175" s="316"/>
      <c r="D175" s="317" t="s">
        <v>18</v>
      </c>
      <c r="E175" s="318">
        <f>E176</f>
        <v>0</v>
      </c>
      <c r="F175" s="318">
        <v>0</v>
      </c>
      <c r="G175" s="318">
        <f>SUM(G176)</f>
        <v>0</v>
      </c>
      <c r="H175" s="319" t="e">
        <f t="shared" si="12"/>
        <v>#DIV/0!</v>
      </c>
      <c r="I175" s="319" t="e">
        <f t="shared" si="13"/>
        <v>#DIV/0!</v>
      </c>
      <c r="J175" s="354"/>
      <c r="K175" s="354"/>
      <c r="L175" s="354"/>
      <c r="M175" s="354"/>
      <c r="N175" s="354"/>
      <c r="O175" s="354"/>
      <c r="P175" s="354"/>
      <c r="Q175" s="354"/>
    </row>
    <row r="176" spans="1:17" s="363" customFormat="1" ht="30">
      <c r="A176" s="283"/>
      <c r="B176" s="284">
        <v>343</v>
      </c>
      <c r="C176" s="283"/>
      <c r="D176" s="279" t="s">
        <v>75</v>
      </c>
      <c r="E176" s="321">
        <f>E177</f>
        <v>0</v>
      </c>
      <c r="F176" s="321"/>
      <c r="G176" s="321">
        <f>SUM(G177:G178)</f>
        <v>0</v>
      </c>
      <c r="H176" s="144" t="e">
        <f t="shared" si="12"/>
        <v>#DIV/0!</v>
      </c>
      <c r="I176" s="144"/>
      <c r="J176" s="362"/>
      <c r="K176" s="362"/>
      <c r="L176" s="362"/>
      <c r="M176" s="362"/>
      <c r="N176" s="362"/>
      <c r="O176" s="362"/>
      <c r="P176" s="362"/>
      <c r="Q176" s="362"/>
    </row>
    <row r="177" spans="1:17" s="357" customFormat="1" ht="45">
      <c r="A177" s="281"/>
      <c r="B177" s="285" t="s">
        <v>119</v>
      </c>
      <c r="C177" s="281"/>
      <c r="D177" s="282" t="s">
        <v>120</v>
      </c>
      <c r="E177" s="144">
        <v>0</v>
      </c>
      <c r="F177" s="144"/>
      <c r="G177" s="144">
        <v>0</v>
      </c>
      <c r="H177" s="321" t="e">
        <f t="shared" si="12"/>
        <v>#DIV/0!</v>
      </c>
      <c r="I177" s="330"/>
      <c r="J177" s="356"/>
      <c r="K177" s="356"/>
      <c r="L177" s="356"/>
      <c r="M177" s="356"/>
      <c r="N177" s="356"/>
      <c r="O177" s="356"/>
      <c r="P177" s="356"/>
      <c r="Q177" s="356"/>
    </row>
    <row r="178" spans="1:17" s="357" customFormat="1" ht="12.75">
      <c r="A178" s="281"/>
      <c r="B178" s="285">
        <v>3433</v>
      </c>
      <c r="C178" s="281"/>
      <c r="D178" s="364" t="s">
        <v>195</v>
      </c>
      <c r="E178" s="144">
        <v>0</v>
      </c>
      <c r="F178" s="144"/>
      <c r="G178" s="144">
        <v>0</v>
      </c>
      <c r="H178" s="321"/>
      <c r="I178" s="330"/>
      <c r="J178" s="356"/>
      <c r="K178" s="356"/>
      <c r="L178" s="356"/>
      <c r="M178" s="356"/>
      <c r="N178" s="356"/>
      <c r="O178" s="356"/>
      <c r="P178" s="356"/>
      <c r="Q178" s="356"/>
    </row>
    <row r="179" spans="1:17" s="357" customFormat="1" ht="30">
      <c r="A179" s="281"/>
      <c r="B179" s="284">
        <v>37</v>
      </c>
      <c r="C179" s="281"/>
      <c r="D179" s="339" t="s">
        <v>167</v>
      </c>
      <c r="E179" s="144">
        <f aca="true" t="shared" si="18" ref="E179:G180">E180</f>
        <v>0</v>
      </c>
      <c r="F179" s="144">
        <v>0</v>
      </c>
      <c r="G179" s="321">
        <f t="shared" si="18"/>
        <v>0</v>
      </c>
      <c r="H179" s="321" t="e">
        <f t="shared" si="12"/>
        <v>#DIV/0!</v>
      </c>
      <c r="I179" s="330"/>
      <c r="J179" s="356"/>
      <c r="K179" s="356"/>
      <c r="L179" s="356"/>
      <c r="M179" s="356"/>
      <c r="N179" s="356"/>
      <c r="O179" s="356"/>
      <c r="P179" s="356"/>
      <c r="Q179" s="356"/>
    </row>
    <row r="180" spans="1:17" s="357" customFormat="1" ht="30">
      <c r="A180" s="281"/>
      <c r="B180" s="284">
        <v>372</v>
      </c>
      <c r="C180" s="281"/>
      <c r="D180" s="339" t="s">
        <v>167</v>
      </c>
      <c r="E180" s="144">
        <f t="shared" si="18"/>
        <v>0</v>
      </c>
      <c r="F180" s="144"/>
      <c r="G180" s="321">
        <f t="shared" si="18"/>
        <v>0</v>
      </c>
      <c r="H180" s="321" t="e">
        <f t="shared" si="12"/>
        <v>#DIV/0!</v>
      </c>
      <c r="I180" s="330"/>
      <c r="J180" s="356"/>
      <c r="K180" s="356"/>
      <c r="L180" s="356"/>
      <c r="M180" s="356"/>
      <c r="N180" s="356"/>
      <c r="O180" s="356"/>
      <c r="P180" s="356"/>
      <c r="Q180" s="356"/>
    </row>
    <row r="181" spans="1:17" s="357" customFormat="1" ht="30">
      <c r="A181" s="281"/>
      <c r="B181" s="285">
        <v>3722</v>
      </c>
      <c r="C181" s="281"/>
      <c r="D181" s="337" t="s">
        <v>166</v>
      </c>
      <c r="E181" s="144">
        <v>0</v>
      </c>
      <c r="F181" s="144"/>
      <c r="G181" s="144">
        <v>0</v>
      </c>
      <c r="H181" s="321" t="e">
        <f t="shared" si="12"/>
        <v>#DIV/0!</v>
      </c>
      <c r="I181" s="330"/>
      <c r="J181" s="356"/>
      <c r="K181" s="356"/>
      <c r="L181" s="356"/>
      <c r="M181" s="356"/>
      <c r="N181" s="356"/>
      <c r="O181" s="356"/>
      <c r="P181" s="356"/>
      <c r="Q181" s="356"/>
    </row>
    <row r="182" spans="1:17" s="357" customFormat="1" ht="45">
      <c r="A182" s="281"/>
      <c r="B182" s="365">
        <v>4</v>
      </c>
      <c r="C182" s="346"/>
      <c r="D182" s="366" t="s">
        <v>168</v>
      </c>
      <c r="E182" s="321">
        <f>SUM(E183,E187)</f>
        <v>0</v>
      </c>
      <c r="F182" s="144">
        <f>SUM(F183,F187)</f>
        <v>0</v>
      </c>
      <c r="G182" s="321"/>
      <c r="H182" s="321" t="e">
        <f t="shared" si="12"/>
        <v>#DIV/0!</v>
      </c>
      <c r="I182" s="330"/>
      <c r="J182" s="356"/>
      <c r="K182" s="356"/>
      <c r="L182" s="356"/>
      <c r="M182" s="356"/>
      <c r="N182" s="356"/>
      <c r="O182" s="356"/>
      <c r="P182" s="356"/>
      <c r="Q182" s="356"/>
    </row>
    <row r="183" spans="1:17" s="357" customFormat="1" ht="45">
      <c r="A183" s="375"/>
      <c r="B183" s="374">
        <v>42</v>
      </c>
      <c r="C183" s="375"/>
      <c r="D183" s="382" t="s">
        <v>169</v>
      </c>
      <c r="E183" s="319">
        <f>E184</f>
        <v>0</v>
      </c>
      <c r="F183" s="381">
        <v>0</v>
      </c>
      <c r="G183" s="319">
        <f>G184</f>
        <v>0</v>
      </c>
      <c r="H183" s="319" t="e">
        <f t="shared" si="12"/>
        <v>#DIV/0!</v>
      </c>
      <c r="I183" s="378"/>
      <c r="J183" s="356"/>
      <c r="K183" s="356"/>
      <c r="L183" s="356"/>
      <c r="M183" s="356"/>
      <c r="N183" s="356"/>
      <c r="O183" s="356"/>
      <c r="P183" s="356"/>
      <c r="Q183" s="356"/>
    </row>
    <row r="184" spans="1:17" s="357" customFormat="1" ht="12.75">
      <c r="A184" s="281"/>
      <c r="B184" s="336">
        <v>422</v>
      </c>
      <c r="C184" s="281"/>
      <c r="D184" s="339" t="s">
        <v>68</v>
      </c>
      <c r="E184" s="321">
        <f>SUM(E185:E186)</f>
        <v>0</v>
      </c>
      <c r="F184" s="144"/>
      <c r="G184" s="321">
        <f>SUM(G185:G186)</f>
        <v>0</v>
      </c>
      <c r="H184" s="321" t="e">
        <f t="shared" si="12"/>
        <v>#DIV/0!</v>
      </c>
      <c r="I184" s="330"/>
      <c r="J184" s="356"/>
      <c r="K184" s="356"/>
      <c r="L184" s="356"/>
      <c r="M184" s="356"/>
      <c r="N184" s="356"/>
      <c r="O184" s="356"/>
      <c r="P184" s="356"/>
      <c r="Q184" s="356"/>
    </row>
    <row r="185" spans="1:17" s="357" customFormat="1" ht="30">
      <c r="A185" s="281"/>
      <c r="B185" s="333">
        <v>4222</v>
      </c>
      <c r="C185" s="281"/>
      <c r="D185" s="337" t="s">
        <v>123</v>
      </c>
      <c r="E185" s="144"/>
      <c r="F185" s="144"/>
      <c r="G185" s="335"/>
      <c r="H185" s="321" t="e">
        <f t="shared" si="12"/>
        <v>#DIV/0!</v>
      </c>
      <c r="I185" s="330"/>
      <c r="J185" s="356"/>
      <c r="K185" s="356"/>
      <c r="L185" s="356"/>
      <c r="M185" s="356"/>
      <c r="N185" s="356"/>
      <c r="O185" s="356"/>
      <c r="P185" s="356"/>
      <c r="Q185" s="356"/>
    </row>
    <row r="186" spans="1:17" s="357" customFormat="1" ht="30">
      <c r="A186" s="281"/>
      <c r="B186" s="333">
        <v>4226</v>
      </c>
      <c r="C186" s="281"/>
      <c r="D186" s="337" t="s">
        <v>170</v>
      </c>
      <c r="E186" s="144">
        <v>0</v>
      </c>
      <c r="F186" s="144"/>
      <c r="G186" s="335"/>
      <c r="H186" s="321" t="e">
        <f t="shared" si="12"/>
        <v>#DIV/0!</v>
      </c>
      <c r="I186" s="330"/>
      <c r="J186" s="356"/>
      <c r="K186" s="356"/>
      <c r="L186" s="356"/>
      <c r="M186" s="356"/>
      <c r="N186" s="356"/>
      <c r="O186" s="356"/>
      <c r="P186" s="356"/>
      <c r="Q186" s="356"/>
    </row>
    <row r="187" spans="1:17" s="357" customFormat="1" ht="60">
      <c r="A187" s="281"/>
      <c r="B187" s="374">
        <v>45</v>
      </c>
      <c r="C187" s="375"/>
      <c r="D187" s="382" t="s">
        <v>171</v>
      </c>
      <c r="E187" s="381">
        <f aca="true" t="shared" si="19" ref="E187:G188">E188</f>
        <v>0</v>
      </c>
      <c r="F187" s="381">
        <v>0</v>
      </c>
      <c r="G187" s="319">
        <f t="shared" si="19"/>
        <v>0</v>
      </c>
      <c r="H187" s="319" t="e">
        <f t="shared" si="12"/>
        <v>#DIV/0!</v>
      </c>
      <c r="I187" s="378"/>
      <c r="J187" s="356"/>
      <c r="K187" s="356"/>
      <c r="L187" s="356"/>
      <c r="M187" s="356"/>
      <c r="N187" s="356"/>
      <c r="O187" s="356"/>
      <c r="P187" s="356"/>
      <c r="Q187" s="356"/>
    </row>
    <row r="188" spans="1:17" s="357" customFormat="1" ht="45">
      <c r="A188" s="281"/>
      <c r="B188" s="336">
        <v>451</v>
      </c>
      <c r="C188" s="281"/>
      <c r="D188" s="339" t="s">
        <v>172</v>
      </c>
      <c r="E188" s="144">
        <f t="shared" si="19"/>
        <v>0</v>
      </c>
      <c r="F188" s="144"/>
      <c r="G188" s="321">
        <f t="shared" si="19"/>
        <v>0</v>
      </c>
      <c r="H188" s="321" t="e">
        <f t="shared" si="12"/>
        <v>#DIV/0!</v>
      </c>
      <c r="I188" s="330"/>
      <c r="J188" s="356"/>
      <c r="K188" s="356"/>
      <c r="L188" s="356"/>
      <c r="M188" s="356"/>
      <c r="N188" s="356"/>
      <c r="O188" s="356"/>
      <c r="P188" s="356"/>
      <c r="Q188" s="356"/>
    </row>
    <row r="189" spans="1:17" s="357" customFormat="1" ht="45">
      <c r="A189" s="281"/>
      <c r="B189" s="336">
        <v>4511</v>
      </c>
      <c r="C189" s="281"/>
      <c r="D189" s="339" t="s">
        <v>172</v>
      </c>
      <c r="E189" s="144">
        <v>0</v>
      </c>
      <c r="F189" s="144"/>
      <c r="G189" s="349"/>
      <c r="H189" s="321" t="e">
        <f t="shared" si="12"/>
        <v>#DIV/0!</v>
      </c>
      <c r="I189" s="330"/>
      <c r="J189" s="356"/>
      <c r="K189" s="356"/>
      <c r="L189" s="356"/>
      <c r="M189" s="356"/>
      <c r="N189" s="356"/>
      <c r="O189" s="356"/>
      <c r="P189" s="356"/>
      <c r="Q189" s="356"/>
    </row>
    <row r="190" spans="1:17" s="55" customFormat="1" ht="12.75">
      <c r="A190" s="44"/>
      <c r="B190" s="41"/>
      <c r="C190" s="42" t="s">
        <v>182</v>
      </c>
      <c r="D190" s="43" t="s">
        <v>43</v>
      </c>
      <c r="E190" s="85">
        <f>SUM(E139,E146,E175,E182)</f>
        <v>0</v>
      </c>
      <c r="F190" s="85">
        <f>SUM(F139,F146,F175,F179,F182)</f>
        <v>27000</v>
      </c>
      <c r="G190" s="85">
        <f>SUM(G139,G146,G175,G179,G183,G187)</f>
        <v>0</v>
      </c>
      <c r="H190" s="104" t="e">
        <f t="shared" si="12"/>
        <v>#DIV/0!</v>
      </c>
      <c r="I190" s="104">
        <f t="shared" si="13"/>
        <v>0</v>
      </c>
      <c r="J190" s="54"/>
      <c r="K190" s="149"/>
      <c r="L190" s="150"/>
      <c r="M190" s="150"/>
      <c r="N190" s="150"/>
      <c r="O190" s="54"/>
      <c r="P190" s="54"/>
      <c r="Q190" s="54"/>
    </row>
    <row r="191" spans="1:17" s="357" customFormat="1" ht="12.75">
      <c r="A191" s="316"/>
      <c r="B191" s="315">
        <v>32</v>
      </c>
      <c r="C191" s="316"/>
      <c r="D191" s="317" t="s">
        <v>16</v>
      </c>
      <c r="E191" s="318">
        <f>SUM(E192,E194,E197,E201)</f>
        <v>8939.18</v>
      </c>
      <c r="F191" s="318">
        <v>18582</v>
      </c>
      <c r="G191" s="318">
        <f>SUM(G192,G194,G197,G201)</f>
        <v>21441.75</v>
      </c>
      <c r="H191" s="319">
        <f t="shared" si="12"/>
        <v>239.86260484742448</v>
      </c>
      <c r="I191" s="319">
        <f t="shared" si="13"/>
        <v>115.38989344526962</v>
      </c>
      <c r="J191" s="356"/>
      <c r="K191" s="356"/>
      <c r="L191" s="356" t="s">
        <v>247</v>
      </c>
      <c r="M191" s="356"/>
      <c r="N191" s="356"/>
      <c r="O191" s="356"/>
      <c r="P191" s="356"/>
      <c r="Q191" s="356"/>
    </row>
    <row r="192" spans="1:17" s="357" customFormat="1" ht="12.75">
      <c r="A192" s="283"/>
      <c r="B192" s="278">
        <v>321</v>
      </c>
      <c r="C192" s="283"/>
      <c r="D192" s="352" t="s">
        <v>72</v>
      </c>
      <c r="E192" s="145">
        <f>SUM(E193)</f>
        <v>234.71</v>
      </c>
      <c r="F192" s="145"/>
      <c r="G192" s="145">
        <f>SUM(G193)</f>
        <v>1170</v>
      </c>
      <c r="H192" s="321">
        <f t="shared" si="12"/>
        <v>498.487495206851</v>
      </c>
      <c r="I192" s="321"/>
      <c r="J192" s="356"/>
      <c r="K192" s="356"/>
      <c r="L192" s="356"/>
      <c r="M192" s="356"/>
      <c r="N192" s="356"/>
      <c r="O192" s="356"/>
      <c r="P192" s="356"/>
      <c r="Q192" s="356"/>
    </row>
    <row r="193" spans="1:17" s="357" customFormat="1" ht="12.75">
      <c r="A193" s="283"/>
      <c r="B193" s="280" t="s">
        <v>94</v>
      </c>
      <c r="C193" s="283"/>
      <c r="D193" s="353" t="s">
        <v>95</v>
      </c>
      <c r="E193" s="146">
        <v>234.71</v>
      </c>
      <c r="F193" s="146"/>
      <c r="G193" s="146">
        <v>1170</v>
      </c>
      <c r="H193" s="321">
        <f t="shared" si="12"/>
        <v>498.487495206851</v>
      </c>
      <c r="I193" s="321"/>
      <c r="J193" s="356"/>
      <c r="K193" s="356"/>
      <c r="L193" s="356"/>
      <c r="M193" s="356"/>
      <c r="N193" s="356"/>
      <c r="O193" s="356"/>
      <c r="P193" s="356"/>
      <c r="Q193" s="356"/>
    </row>
    <row r="194" spans="1:17" s="357" customFormat="1" ht="12.75">
      <c r="A194" s="283"/>
      <c r="B194" s="278">
        <v>322</v>
      </c>
      <c r="C194" s="283"/>
      <c r="D194" s="352" t="s">
        <v>73</v>
      </c>
      <c r="E194" s="145">
        <f>SUM(E195,E196)</f>
        <v>4838.18</v>
      </c>
      <c r="F194" s="145"/>
      <c r="G194" s="145">
        <f>SUM(G195)</f>
        <v>0</v>
      </c>
      <c r="H194" s="321">
        <f t="shared" si="12"/>
        <v>0</v>
      </c>
      <c r="I194" s="321"/>
      <c r="J194" s="356"/>
      <c r="K194" s="356"/>
      <c r="L194" s="356"/>
      <c r="M194" s="356"/>
      <c r="N194" s="356"/>
      <c r="O194" s="356"/>
      <c r="P194" s="356"/>
      <c r="Q194" s="356"/>
    </row>
    <row r="195" spans="1:17" s="357" customFormat="1" ht="45">
      <c r="A195" s="283"/>
      <c r="B195" s="280" t="s">
        <v>97</v>
      </c>
      <c r="C195" s="283"/>
      <c r="D195" s="282" t="s">
        <v>78</v>
      </c>
      <c r="E195" s="146">
        <v>0</v>
      </c>
      <c r="F195" s="146"/>
      <c r="G195" s="146">
        <f>SUM(POSEBNI_DIO_!D170,POSEBNI_DIO_!D146)</f>
        <v>0</v>
      </c>
      <c r="H195" s="321" t="e">
        <f t="shared" si="12"/>
        <v>#DIV/0!</v>
      </c>
      <c r="I195" s="321"/>
      <c r="J195" s="356"/>
      <c r="K195" s="356"/>
      <c r="L195" s="356"/>
      <c r="M195" s="356"/>
      <c r="N195" s="356"/>
      <c r="O195" s="356"/>
      <c r="P195" s="356"/>
      <c r="Q195" s="356"/>
    </row>
    <row r="196" spans="1:17" s="357" customFormat="1" ht="30">
      <c r="A196" s="283"/>
      <c r="B196" s="280" t="s">
        <v>224</v>
      </c>
      <c r="C196" s="283"/>
      <c r="D196" s="282" t="s">
        <v>77</v>
      </c>
      <c r="E196" s="146">
        <v>4838.18</v>
      </c>
      <c r="F196" s="146"/>
      <c r="G196" s="146"/>
      <c r="H196" s="321"/>
      <c r="I196" s="321"/>
      <c r="J196" s="356"/>
      <c r="K196" s="356"/>
      <c r="L196" s="356"/>
      <c r="M196" s="356"/>
      <c r="N196" s="356"/>
      <c r="O196" s="356"/>
      <c r="P196" s="356"/>
      <c r="Q196" s="356"/>
    </row>
    <row r="197" spans="1:17" s="357" customFormat="1" ht="12.75">
      <c r="A197" s="283"/>
      <c r="B197" s="278" t="s">
        <v>185</v>
      </c>
      <c r="C197" s="283"/>
      <c r="D197" s="352" t="s">
        <v>67</v>
      </c>
      <c r="E197" s="145">
        <f>SUM(E198:E199)</f>
        <v>3866.29</v>
      </c>
      <c r="F197" s="145"/>
      <c r="G197" s="145">
        <f>SUM(G198:G200)</f>
        <v>20271.75</v>
      </c>
      <c r="H197" s="321">
        <f t="shared" si="12"/>
        <v>524.3204725977617</v>
      </c>
      <c r="I197" s="321"/>
      <c r="J197" s="356"/>
      <c r="K197" s="356"/>
      <c r="L197" s="356"/>
      <c r="M197" s="356"/>
      <c r="N197" s="356"/>
      <c r="O197" s="356"/>
      <c r="P197" s="356"/>
      <c r="Q197" s="356"/>
    </row>
    <row r="198" spans="1:17" s="357" customFormat="1" ht="31.5">
      <c r="A198" s="283"/>
      <c r="B198" s="280" t="s">
        <v>187</v>
      </c>
      <c r="C198" s="283"/>
      <c r="D198" s="358" t="s">
        <v>164</v>
      </c>
      <c r="E198" s="146">
        <v>0</v>
      </c>
      <c r="F198" s="146"/>
      <c r="G198" s="146">
        <v>1659</v>
      </c>
      <c r="H198" s="321" t="e">
        <f t="shared" si="12"/>
        <v>#DIV/0!</v>
      </c>
      <c r="I198" s="321"/>
      <c r="J198" s="356"/>
      <c r="K198" s="356"/>
      <c r="L198" s="356"/>
      <c r="M198" s="356"/>
      <c r="N198" s="356"/>
      <c r="O198" s="356"/>
      <c r="P198" s="356"/>
      <c r="Q198" s="356"/>
    </row>
    <row r="199" spans="1:17" s="357" customFormat="1" ht="31.5">
      <c r="A199" s="283"/>
      <c r="B199" s="280" t="s">
        <v>186</v>
      </c>
      <c r="C199" s="283"/>
      <c r="D199" s="358" t="s">
        <v>80</v>
      </c>
      <c r="E199" s="146">
        <v>3866.29</v>
      </c>
      <c r="F199" s="146"/>
      <c r="G199" s="146">
        <v>16964.62</v>
      </c>
      <c r="H199" s="321">
        <f t="shared" si="12"/>
        <v>438.78291592198207</v>
      </c>
      <c r="I199" s="321"/>
      <c r="J199" s="356"/>
      <c r="K199" s="356"/>
      <c r="L199" s="356"/>
      <c r="M199" s="356"/>
      <c r="N199" s="356"/>
      <c r="O199" s="356"/>
      <c r="P199" s="356"/>
      <c r="Q199" s="356"/>
    </row>
    <row r="200" spans="1:17" s="357" customFormat="1" ht="15.75">
      <c r="A200" s="283"/>
      <c r="B200" s="280" t="s">
        <v>112</v>
      </c>
      <c r="C200" s="283"/>
      <c r="D200" s="564" t="s">
        <v>81</v>
      </c>
      <c r="E200" s="146">
        <v>0</v>
      </c>
      <c r="F200" s="146"/>
      <c r="G200" s="146">
        <v>1648.13</v>
      </c>
      <c r="H200" s="321" t="e">
        <f t="shared" si="12"/>
        <v>#DIV/0!</v>
      </c>
      <c r="I200" s="321"/>
      <c r="J200" s="356"/>
      <c r="K200" s="356"/>
      <c r="L200" s="356"/>
      <c r="M200" s="356"/>
      <c r="N200" s="356"/>
      <c r="O200" s="356"/>
      <c r="P200" s="356"/>
      <c r="Q200" s="356"/>
    </row>
    <row r="201" spans="1:20" s="363" customFormat="1" ht="13.9" customHeight="1">
      <c r="A201" s="283"/>
      <c r="B201" s="278">
        <v>324</v>
      </c>
      <c r="C201" s="283"/>
      <c r="D201" s="279" t="s">
        <v>121</v>
      </c>
      <c r="E201" s="145">
        <f>SUM(E202)</f>
        <v>0</v>
      </c>
      <c r="F201" s="145"/>
      <c r="G201" s="145">
        <f>SUM(G202)</f>
        <v>0</v>
      </c>
      <c r="H201" s="321" t="e">
        <f t="shared" si="12"/>
        <v>#DIV/0!</v>
      </c>
      <c r="I201" s="321"/>
      <c r="J201" s="362"/>
      <c r="K201" s="362"/>
      <c r="L201" s="362"/>
      <c r="M201" s="362"/>
      <c r="N201" s="362"/>
      <c r="O201" s="362"/>
      <c r="P201" s="362"/>
      <c r="Q201" s="362"/>
      <c r="T201" s="367"/>
    </row>
    <row r="202" spans="1:17" s="357" customFormat="1" ht="13.9" customHeight="1">
      <c r="A202" s="283"/>
      <c r="B202" s="280">
        <v>3241</v>
      </c>
      <c r="C202" s="283"/>
      <c r="D202" s="282" t="s">
        <v>121</v>
      </c>
      <c r="E202" s="146"/>
      <c r="F202" s="146"/>
      <c r="G202" s="146">
        <v>0</v>
      </c>
      <c r="H202" s="330" t="e">
        <f t="shared" si="12"/>
        <v>#DIV/0!</v>
      </c>
      <c r="I202" s="330"/>
      <c r="J202" s="356"/>
      <c r="K202" s="356"/>
      <c r="L202" s="356"/>
      <c r="M202" s="356"/>
      <c r="N202" s="356"/>
      <c r="O202" s="356"/>
      <c r="P202" s="356"/>
      <c r="Q202" s="356"/>
    </row>
    <row r="203" spans="1:17" s="357" customFormat="1" ht="13.9" customHeight="1">
      <c r="A203" s="375"/>
      <c r="B203" s="374">
        <v>42</v>
      </c>
      <c r="C203" s="375"/>
      <c r="D203" s="382" t="s">
        <v>171</v>
      </c>
      <c r="E203" s="377">
        <f aca="true" t="shared" si="20" ref="E203:G204">E204</f>
        <v>65235.78</v>
      </c>
      <c r="F203" s="381">
        <v>0</v>
      </c>
      <c r="G203" s="319">
        <f t="shared" si="20"/>
        <v>0</v>
      </c>
      <c r="H203" s="319">
        <f aca="true" t="shared" si="21" ref="H203:H213">SUM(G203/E203*100)</f>
        <v>0</v>
      </c>
      <c r="I203" s="319" t="e">
        <f>SUM(G203/F203*100)</f>
        <v>#DIV/0!</v>
      </c>
      <c r="J203" s="356"/>
      <c r="K203" s="356"/>
      <c r="L203" s="356"/>
      <c r="M203" s="356"/>
      <c r="N203" s="356"/>
      <c r="O203" s="356"/>
      <c r="P203" s="356"/>
      <c r="Q203" s="356"/>
    </row>
    <row r="204" spans="1:17" s="357" customFormat="1" ht="13.9" customHeight="1">
      <c r="A204" s="281"/>
      <c r="B204" s="336">
        <v>422</v>
      </c>
      <c r="C204" s="281"/>
      <c r="D204" s="553" t="s">
        <v>68</v>
      </c>
      <c r="E204" s="326">
        <f t="shared" si="20"/>
        <v>65235.78</v>
      </c>
      <c r="F204" s="144"/>
      <c r="G204" s="321">
        <f t="shared" si="20"/>
        <v>0</v>
      </c>
      <c r="H204" s="321">
        <f t="shared" si="21"/>
        <v>0</v>
      </c>
      <c r="I204" s="330"/>
      <c r="J204" s="356"/>
      <c r="K204" s="356"/>
      <c r="L204" s="356"/>
      <c r="M204" s="356"/>
      <c r="N204" s="356"/>
      <c r="O204" s="356"/>
      <c r="P204" s="356"/>
      <c r="Q204" s="356"/>
    </row>
    <row r="205" spans="1:17" s="357" customFormat="1" ht="41.25" customHeight="1">
      <c r="A205" s="281"/>
      <c r="B205" s="336">
        <v>4227</v>
      </c>
      <c r="C205" s="281"/>
      <c r="D205" s="563" t="s">
        <v>194</v>
      </c>
      <c r="E205" s="144">
        <v>65235.78</v>
      </c>
      <c r="F205" s="144"/>
      <c r="G205" s="349">
        <v>0</v>
      </c>
      <c r="H205" s="321">
        <f t="shared" si="21"/>
        <v>0</v>
      </c>
      <c r="I205" s="330"/>
      <c r="J205" s="356"/>
      <c r="K205" s="356"/>
      <c r="L205" s="356"/>
      <c r="M205" s="356"/>
      <c r="N205" s="356"/>
      <c r="O205" s="356"/>
      <c r="P205" s="356"/>
      <c r="Q205" s="356"/>
    </row>
    <row r="206" spans="1:17" s="55" customFormat="1" ht="13.9" customHeight="1">
      <c r="A206" s="558"/>
      <c r="B206" s="112"/>
      <c r="C206" s="113" t="s">
        <v>183</v>
      </c>
      <c r="D206" s="114" t="s">
        <v>32</v>
      </c>
      <c r="E206" s="115">
        <f>SUM(E191,E203)</f>
        <v>74174.95999999999</v>
      </c>
      <c r="F206" s="115">
        <v>18582</v>
      </c>
      <c r="G206" s="115">
        <f>SUM(G191)</f>
        <v>21441.75</v>
      </c>
      <c r="H206" s="116">
        <f t="shared" si="12"/>
        <v>28.90699233272253</v>
      </c>
      <c r="I206" s="116">
        <f t="shared" si="13"/>
        <v>115.38989344526962</v>
      </c>
      <c r="J206" s="54"/>
      <c r="K206" s="54"/>
      <c r="L206" s="54"/>
      <c r="M206" s="54"/>
      <c r="N206" s="54"/>
      <c r="O206" s="54"/>
      <c r="P206" s="54"/>
      <c r="Q206" s="54"/>
    </row>
    <row r="207" spans="1:17" s="55" customFormat="1" ht="13.9" customHeight="1">
      <c r="A207" s="44"/>
      <c r="B207" s="561">
        <v>32</v>
      </c>
      <c r="C207" s="560"/>
      <c r="D207" s="317" t="s">
        <v>16</v>
      </c>
      <c r="E207" s="565">
        <f>SUM(E208)</f>
        <v>0</v>
      </c>
      <c r="F207" s="556"/>
      <c r="G207" s="565">
        <f>SUM(G208)</f>
        <v>3000</v>
      </c>
      <c r="H207" s="321" t="e">
        <f t="shared" si="21"/>
        <v>#DIV/0!</v>
      </c>
      <c r="I207" s="557"/>
      <c r="J207" s="54"/>
      <c r="K207" s="54"/>
      <c r="L207" s="54"/>
      <c r="M207" s="54"/>
      <c r="N207" s="54"/>
      <c r="O207" s="54"/>
      <c r="P207" s="54"/>
      <c r="Q207" s="54"/>
    </row>
    <row r="208" spans="1:17" s="55" customFormat="1" ht="13.9" customHeight="1">
      <c r="A208" s="44"/>
      <c r="B208" s="561">
        <v>323</v>
      </c>
      <c r="C208" s="560"/>
      <c r="D208" s="352" t="s">
        <v>67</v>
      </c>
      <c r="E208" s="565">
        <f>SUM(E209)</f>
        <v>0</v>
      </c>
      <c r="F208" s="556"/>
      <c r="G208" s="565">
        <f>SUM(G209)</f>
        <v>3000</v>
      </c>
      <c r="H208" s="321" t="e">
        <f t="shared" si="21"/>
        <v>#DIV/0!</v>
      </c>
      <c r="I208" s="557"/>
      <c r="J208" s="54"/>
      <c r="K208" s="54"/>
      <c r="L208" s="54"/>
      <c r="M208" s="54"/>
      <c r="N208" s="54"/>
      <c r="O208" s="54"/>
      <c r="P208" s="54"/>
      <c r="Q208" s="54"/>
    </row>
    <row r="209" spans="1:17" s="55" customFormat="1" ht="29.25" customHeight="1">
      <c r="A209" s="44"/>
      <c r="B209" s="562">
        <v>3237</v>
      </c>
      <c r="C209" s="560"/>
      <c r="D209" s="358" t="s">
        <v>80</v>
      </c>
      <c r="E209" s="566">
        <v>0</v>
      </c>
      <c r="F209" s="556"/>
      <c r="G209" s="566">
        <v>3000</v>
      </c>
      <c r="H209" s="321" t="e">
        <f t="shared" si="21"/>
        <v>#DIV/0!</v>
      </c>
      <c r="I209" s="557"/>
      <c r="J209" s="54"/>
      <c r="K209" s="54"/>
      <c r="L209" s="54"/>
      <c r="M209" s="54"/>
      <c r="N209" s="54"/>
      <c r="O209" s="54"/>
      <c r="P209" s="54"/>
      <c r="Q209" s="54"/>
    </row>
    <row r="210" spans="1:17" s="55" customFormat="1" ht="13.9" customHeight="1">
      <c r="A210" s="44"/>
      <c r="B210" s="561">
        <v>42</v>
      </c>
      <c r="C210" s="560"/>
      <c r="D210" s="382" t="s">
        <v>169</v>
      </c>
      <c r="E210" s="565">
        <f>E211</f>
        <v>0</v>
      </c>
      <c r="F210" s="556"/>
      <c r="G210" s="567">
        <f>G211</f>
        <v>1997.5</v>
      </c>
      <c r="H210" s="321" t="e">
        <f t="shared" si="21"/>
        <v>#DIV/0!</v>
      </c>
      <c r="I210" s="557"/>
      <c r="J210" s="54"/>
      <c r="K210" s="54"/>
      <c r="L210" s="54"/>
      <c r="M210" s="54"/>
      <c r="N210" s="54"/>
      <c r="O210" s="54"/>
      <c r="P210" s="54"/>
      <c r="Q210" s="54"/>
    </row>
    <row r="211" spans="1:17" s="55" customFormat="1" ht="13.9" customHeight="1">
      <c r="A211" s="44"/>
      <c r="B211" s="561">
        <v>422</v>
      </c>
      <c r="C211" s="560"/>
      <c r="D211" s="339" t="s">
        <v>68</v>
      </c>
      <c r="E211" s="565">
        <f>E212</f>
        <v>0</v>
      </c>
      <c r="F211" s="556"/>
      <c r="G211" s="567">
        <f>G212</f>
        <v>1997.5</v>
      </c>
      <c r="H211" s="321" t="e">
        <f t="shared" si="21"/>
        <v>#DIV/0!</v>
      </c>
      <c r="I211" s="557"/>
      <c r="J211" s="54"/>
      <c r="K211" s="54"/>
      <c r="L211" s="54"/>
      <c r="M211" s="54"/>
      <c r="N211" s="54"/>
      <c r="O211" s="54"/>
      <c r="P211" s="54"/>
      <c r="Q211" s="54"/>
    </row>
    <row r="212" spans="1:17" s="55" customFormat="1" ht="53.25" customHeight="1">
      <c r="A212" s="44"/>
      <c r="B212" s="562">
        <v>4221</v>
      </c>
      <c r="C212" s="560"/>
      <c r="D212" s="563" t="s">
        <v>194</v>
      </c>
      <c r="E212" s="566">
        <v>0</v>
      </c>
      <c r="F212" s="556"/>
      <c r="G212" s="566">
        <v>1997.5</v>
      </c>
      <c r="H212" s="321" t="e">
        <f t="shared" si="21"/>
        <v>#DIV/0!</v>
      </c>
      <c r="I212" s="557"/>
      <c r="J212" s="54"/>
      <c r="K212" s="54"/>
      <c r="L212" s="54"/>
      <c r="M212" s="54"/>
      <c r="N212" s="54"/>
      <c r="O212" s="54"/>
      <c r="P212" s="54"/>
      <c r="Q212" s="54"/>
    </row>
    <row r="213" spans="1:17" s="55" customFormat="1" ht="42.75" customHeight="1">
      <c r="A213" s="558"/>
      <c r="B213" s="112"/>
      <c r="C213" s="113" t="s">
        <v>248</v>
      </c>
      <c r="D213" s="559" t="s">
        <v>218</v>
      </c>
      <c r="E213" s="115">
        <v>0</v>
      </c>
      <c r="F213" s="115">
        <v>4997.5</v>
      </c>
      <c r="G213" s="115">
        <f>SUM(G210,G207)</f>
        <v>4997.5</v>
      </c>
      <c r="H213" s="116" t="e">
        <f t="shared" si="21"/>
        <v>#DIV/0!</v>
      </c>
      <c r="I213" s="116">
        <f>SUM(G213/F213*100)</f>
        <v>100</v>
      </c>
      <c r="J213" s="54"/>
      <c r="K213" s="54"/>
      <c r="L213" s="54"/>
      <c r="M213" s="54"/>
      <c r="N213" s="54"/>
      <c r="O213" s="54"/>
      <c r="P213" s="54"/>
      <c r="Q213" s="54"/>
    </row>
    <row r="214" spans="1:17" s="357" customFormat="1" ht="13.9" customHeight="1">
      <c r="A214" s="316"/>
      <c r="B214" s="315">
        <v>32</v>
      </c>
      <c r="C214" s="316"/>
      <c r="D214" s="317" t="s">
        <v>16</v>
      </c>
      <c r="E214" s="318">
        <f>SUM(E215)</f>
        <v>0</v>
      </c>
      <c r="F214" s="318"/>
      <c r="G214" s="318">
        <f>SUM(G215)</f>
        <v>0</v>
      </c>
      <c r="H214" s="319" t="e">
        <f t="shared" si="12"/>
        <v>#DIV/0!</v>
      </c>
      <c r="I214" s="319" t="e">
        <f t="shared" si="13"/>
        <v>#DIV/0!</v>
      </c>
      <c r="J214" s="356"/>
      <c r="K214" s="356"/>
      <c r="L214" s="356"/>
      <c r="M214" s="356"/>
      <c r="N214" s="356"/>
      <c r="O214" s="356"/>
      <c r="P214" s="356"/>
      <c r="Q214" s="356"/>
    </row>
    <row r="215" spans="1:17" s="363" customFormat="1" ht="12.75">
      <c r="A215" s="283"/>
      <c r="B215" s="284">
        <v>323</v>
      </c>
      <c r="C215" s="283"/>
      <c r="D215" s="352" t="s">
        <v>124</v>
      </c>
      <c r="E215" s="277">
        <f>SUM(E216)</f>
        <v>0</v>
      </c>
      <c r="F215" s="277"/>
      <c r="G215" s="277">
        <f>G216+G217</f>
        <v>0</v>
      </c>
      <c r="H215" s="321" t="e">
        <f t="shared" si="12"/>
        <v>#DIV/0!</v>
      </c>
      <c r="I215" s="321"/>
      <c r="J215" s="362"/>
      <c r="K215" s="362"/>
      <c r="L215" s="362"/>
      <c r="M215" s="362"/>
      <c r="N215" s="362"/>
      <c r="O215" s="362"/>
      <c r="P215" s="362"/>
      <c r="Q215" s="362"/>
    </row>
    <row r="216" spans="1:17" s="357" customFormat="1" ht="13.9" customHeight="1">
      <c r="A216" s="281"/>
      <c r="B216" s="285" t="s">
        <v>106</v>
      </c>
      <c r="C216" s="281"/>
      <c r="D216" s="353" t="s">
        <v>107</v>
      </c>
      <c r="E216" s="148">
        <v>0</v>
      </c>
      <c r="F216" s="148"/>
      <c r="G216" s="148">
        <v>0</v>
      </c>
      <c r="H216" s="321" t="e">
        <f t="shared" si="12"/>
        <v>#DIV/0!</v>
      </c>
      <c r="I216" s="330"/>
      <c r="J216" s="356"/>
      <c r="K216" s="356"/>
      <c r="L216" s="356"/>
      <c r="M216" s="356"/>
      <c r="N216" s="356"/>
      <c r="O216" s="356"/>
      <c r="P216" s="356"/>
      <c r="Q216" s="356"/>
    </row>
    <row r="217" spans="1:17" s="357" customFormat="1" ht="13.9" customHeight="1">
      <c r="A217" s="281"/>
      <c r="B217" s="285">
        <v>3233</v>
      </c>
      <c r="C217" s="281"/>
      <c r="D217" s="358" t="s">
        <v>164</v>
      </c>
      <c r="E217" s="148">
        <v>0</v>
      </c>
      <c r="F217" s="148"/>
      <c r="G217" s="148">
        <v>0</v>
      </c>
      <c r="H217" s="321" t="e">
        <f t="shared" si="12"/>
        <v>#DIV/0!</v>
      </c>
      <c r="I217" s="330"/>
      <c r="J217" s="356"/>
      <c r="K217" s="356"/>
      <c r="L217" s="356"/>
      <c r="M217" s="356"/>
      <c r="N217" s="356"/>
      <c r="O217" s="356"/>
      <c r="P217" s="356"/>
      <c r="Q217" s="356"/>
    </row>
    <row r="218" spans="1:17" s="357" customFormat="1" ht="13.9" customHeight="1">
      <c r="A218" s="281"/>
      <c r="B218" s="285">
        <v>4</v>
      </c>
      <c r="C218" s="281"/>
      <c r="D218" s="358"/>
      <c r="E218" s="148"/>
      <c r="F218" s="148"/>
      <c r="G218" s="277">
        <f>SUM(G219,G224)</f>
        <v>0</v>
      </c>
      <c r="H218" s="321"/>
      <c r="I218" s="330"/>
      <c r="J218" s="356"/>
      <c r="K218" s="356"/>
      <c r="L218" s="356"/>
      <c r="M218" s="356"/>
      <c r="N218" s="356"/>
      <c r="O218" s="356"/>
      <c r="P218" s="356"/>
      <c r="Q218" s="356"/>
    </row>
    <row r="219" spans="1:17" s="357" customFormat="1" ht="13.9" customHeight="1">
      <c r="A219" s="281"/>
      <c r="B219" s="285">
        <v>42</v>
      </c>
      <c r="C219" s="281"/>
      <c r="D219" s="339" t="s">
        <v>169</v>
      </c>
      <c r="E219" s="148">
        <f>E220</f>
        <v>0</v>
      </c>
      <c r="F219" s="148"/>
      <c r="G219" s="277">
        <f>G220</f>
        <v>0</v>
      </c>
      <c r="H219" s="321"/>
      <c r="I219" s="330"/>
      <c r="J219" s="356"/>
      <c r="K219" s="356"/>
      <c r="L219" s="356"/>
      <c r="M219" s="356"/>
      <c r="N219" s="356"/>
      <c r="O219" s="356"/>
      <c r="P219" s="356"/>
      <c r="Q219" s="356"/>
    </row>
    <row r="220" spans="1:17" s="357" customFormat="1" ht="13.9" customHeight="1">
      <c r="A220" s="281"/>
      <c r="B220" s="284">
        <v>422</v>
      </c>
      <c r="C220" s="281"/>
      <c r="D220" s="339" t="s">
        <v>68</v>
      </c>
      <c r="E220" s="148">
        <f>SUM(E223:E223)</f>
        <v>0</v>
      </c>
      <c r="F220" s="148"/>
      <c r="G220" s="277">
        <f>SUM(G221:G223)</f>
        <v>0</v>
      </c>
      <c r="H220" s="321"/>
      <c r="I220" s="330"/>
      <c r="J220" s="356"/>
      <c r="K220" s="356"/>
      <c r="L220" s="356"/>
      <c r="M220" s="356"/>
      <c r="N220" s="356"/>
      <c r="O220" s="356"/>
      <c r="P220" s="356"/>
      <c r="Q220" s="356"/>
    </row>
    <row r="221" spans="1:17" s="357" customFormat="1" ht="13.9" customHeight="1">
      <c r="A221" s="281"/>
      <c r="B221" s="285">
        <v>4222</v>
      </c>
      <c r="C221" s="281"/>
      <c r="D221" s="337" t="s">
        <v>123</v>
      </c>
      <c r="E221" s="148">
        <v>0</v>
      </c>
      <c r="F221" s="148"/>
      <c r="G221" s="148">
        <v>0</v>
      </c>
      <c r="H221" s="321"/>
      <c r="I221" s="330"/>
      <c r="J221" s="356"/>
      <c r="K221" s="356"/>
      <c r="L221" s="356"/>
      <c r="M221" s="356"/>
      <c r="N221" s="356"/>
      <c r="O221" s="356"/>
      <c r="P221" s="356"/>
      <c r="Q221" s="356"/>
    </row>
    <row r="222" spans="1:17" s="357" customFormat="1" ht="13.9" customHeight="1">
      <c r="A222" s="281"/>
      <c r="B222" s="285">
        <v>4226</v>
      </c>
      <c r="C222" s="281"/>
      <c r="D222" s="337" t="s">
        <v>170</v>
      </c>
      <c r="E222" s="148">
        <v>0</v>
      </c>
      <c r="F222" s="148"/>
      <c r="G222" s="148">
        <v>0</v>
      </c>
      <c r="H222" s="321"/>
      <c r="I222" s="330"/>
      <c r="J222" s="356"/>
      <c r="K222" s="356"/>
      <c r="L222" s="356"/>
      <c r="M222" s="356"/>
      <c r="N222" s="356"/>
      <c r="O222" s="356"/>
      <c r="P222" s="356"/>
      <c r="Q222" s="356"/>
    </row>
    <row r="223" spans="1:17" s="357" customFormat="1" ht="13.9" customHeight="1">
      <c r="A223" s="281"/>
      <c r="B223" s="285">
        <v>4227</v>
      </c>
      <c r="C223" s="281"/>
      <c r="D223" s="337" t="s">
        <v>194</v>
      </c>
      <c r="E223" s="148">
        <v>0</v>
      </c>
      <c r="F223" s="148"/>
      <c r="G223" s="148">
        <v>0</v>
      </c>
      <c r="H223" s="321"/>
      <c r="I223" s="330"/>
      <c r="J223" s="356"/>
      <c r="K223" s="356"/>
      <c r="L223" s="356"/>
      <c r="M223" s="356"/>
      <c r="N223" s="356"/>
      <c r="O223" s="356"/>
      <c r="P223" s="356"/>
      <c r="Q223" s="356"/>
    </row>
    <row r="224" spans="1:17" s="357" customFormat="1" ht="13.9" customHeight="1">
      <c r="A224" s="281"/>
      <c r="B224" s="285">
        <v>45</v>
      </c>
      <c r="C224" s="281"/>
      <c r="D224" s="339" t="s">
        <v>171</v>
      </c>
      <c r="E224" s="148">
        <v>0</v>
      </c>
      <c r="F224" s="148"/>
      <c r="G224" s="277">
        <f>SUM(G225)</f>
        <v>0</v>
      </c>
      <c r="H224" s="321"/>
      <c r="I224" s="330"/>
      <c r="J224" s="356"/>
      <c r="K224" s="356"/>
      <c r="L224" s="356"/>
      <c r="M224" s="356"/>
      <c r="N224" s="356"/>
      <c r="O224" s="356"/>
      <c r="P224" s="356"/>
      <c r="Q224" s="356"/>
    </row>
    <row r="225" spans="1:17" s="357" customFormat="1" ht="13.9" customHeight="1">
      <c r="A225" s="281"/>
      <c r="B225" s="285">
        <v>451</v>
      </c>
      <c r="C225" s="281"/>
      <c r="D225" s="339" t="s">
        <v>172</v>
      </c>
      <c r="E225" s="148">
        <v>0</v>
      </c>
      <c r="F225" s="148"/>
      <c r="G225" s="148">
        <v>0</v>
      </c>
      <c r="H225" s="321"/>
      <c r="I225" s="330"/>
      <c r="J225" s="356"/>
      <c r="K225" s="356"/>
      <c r="L225" s="356"/>
      <c r="M225" s="356"/>
      <c r="N225" s="356"/>
      <c r="O225" s="356"/>
      <c r="P225" s="356"/>
      <c r="Q225" s="356"/>
    </row>
    <row r="226" spans="1:17" s="55" customFormat="1" ht="13.9" customHeight="1">
      <c r="A226" s="48"/>
      <c r="B226" s="49"/>
      <c r="C226" s="50" t="s">
        <v>60</v>
      </c>
      <c r="D226" s="51" t="s">
        <v>57</v>
      </c>
      <c r="E226" s="86">
        <f>SUM(E214)</f>
        <v>0</v>
      </c>
      <c r="F226" s="86">
        <f>F214+F224</f>
        <v>0</v>
      </c>
      <c r="G226" s="86">
        <f>G218</f>
        <v>0</v>
      </c>
      <c r="H226" s="105" t="e">
        <f t="shared" si="12"/>
        <v>#DIV/0!</v>
      </c>
      <c r="I226" s="105" t="e">
        <f t="shared" si="13"/>
        <v>#DIV/0!</v>
      </c>
      <c r="J226" s="54"/>
      <c r="K226" s="54"/>
      <c r="L226" s="54"/>
      <c r="M226" s="54"/>
      <c r="N226" s="54"/>
      <c r="O226" s="54"/>
      <c r="P226" s="54"/>
      <c r="Q226" s="54"/>
    </row>
    <row r="227" spans="1:17" s="357" customFormat="1" ht="13.9" customHeight="1">
      <c r="A227" s="316"/>
      <c r="B227" s="315">
        <v>32</v>
      </c>
      <c r="C227" s="316"/>
      <c r="D227" s="317" t="s">
        <v>16</v>
      </c>
      <c r="E227" s="318">
        <f>SUM(E228,E231)</f>
        <v>0</v>
      </c>
      <c r="F227" s="318">
        <v>0</v>
      </c>
      <c r="G227" s="318">
        <f>SUM(G228,G231)</f>
        <v>0</v>
      </c>
      <c r="H227" s="319" t="e">
        <f t="shared" si="12"/>
        <v>#DIV/0!</v>
      </c>
      <c r="I227" s="422" t="e">
        <f t="shared" si="13"/>
        <v>#DIV/0!</v>
      </c>
      <c r="J227" s="356"/>
      <c r="K227" s="356"/>
      <c r="L227" s="356"/>
      <c r="M227" s="356"/>
      <c r="N227" s="356"/>
      <c r="O227" s="356"/>
      <c r="P227" s="356"/>
      <c r="Q227" s="356"/>
    </row>
    <row r="228" spans="1:17" s="357" customFormat="1" ht="12.75">
      <c r="A228" s="283"/>
      <c r="B228" s="284">
        <v>323</v>
      </c>
      <c r="C228" s="283"/>
      <c r="D228" s="352" t="s">
        <v>67</v>
      </c>
      <c r="E228" s="277">
        <f>SUM(E229)</f>
        <v>0</v>
      </c>
      <c r="F228" s="277"/>
      <c r="G228" s="277">
        <f>SUM(G229)</f>
        <v>0</v>
      </c>
      <c r="H228" s="321" t="e">
        <f t="shared" si="12"/>
        <v>#DIV/0!</v>
      </c>
      <c r="I228" s="321"/>
      <c r="J228" s="356"/>
      <c r="K228" s="356"/>
      <c r="L228" s="356"/>
      <c r="M228" s="356"/>
      <c r="N228" s="356"/>
      <c r="O228" s="356"/>
      <c r="P228" s="356"/>
      <c r="Q228" s="356"/>
    </row>
    <row r="229" spans="1:17" s="357" customFormat="1" ht="45">
      <c r="A229" s="281"/>
      <c r="B229" s="285" t="s">
        <v>106</v>
      </c>
      <c r="C229" s="281"/>
      <c r="D229" s="282" t="s">
        <v>107</v>
      </c>
      <c r="E229" s="148">
        <v>0</v>
      </c>
      <c r="F229" s="148"/>
      <c r="G229" s="148">
        <v>0</v>
      </c>
      <c r="H229" s="321" t="e">
        <f t="shared" si="12"/>
        <v>#DIV/0!</v>
      </c>
      <c r="I229" s="321"/>
      <c r="J229" s="356"/>
      <c r="K229" s="356"/>
      <c r="L229" s="356"/>
      <c r="M229" s="356"/>
      <c r="N229" s="356"/>
      <c r="O229" s="356"/>
      <c r="P229" s="356"/>
      <c r="Q229" s="356"/>
    </row>
    <row r="230" spans="1:17" s="357" customFormat="1" ht="30">
      <c r="A230" s="281"/>
      <c r="B230" s="285">
        <v>3237</v>
      </c>
      <c r="C230" s="281"/>
      <c r="D230" s="282" t="s">
        <v>80</v>
      </c>
      <c r="E230" s="148">
        <v>0</v>
      </c>
      <c r="F230" s="148"/>
      <c r="G230" s="148"/>
      <c r="H230" s="321"/>
      <c r="I230" s="321"/>
      <c r="J230" s="356"/>
      <c r="K230" s="356"/>
      <c r="L230" s="356"/>
      <c r="M230" s="356"/>
      <c r="N230" s="356"/>
      <c r="O230" s="356"/>
      <c r="P230" s="356"/>
      <c r="Q230" s="356"/>
    </row>
    <row r="231" spans="1:17" s="363" customFormat="1" ht="13.9" customHeight="1">
      <c r="A231" s="283"/>
      <c r="B231" s="284">
        <v>324</v>
      </c>
      <c r="C231" s="283"/>
      <c r="D231" s="279" t="s">
        <v>121</v>
      </c>
      <c r="E231" s="277">
        <f>SUM(E232)</f>
        <v>0</v>
      </c>
      <c r="F231" s="277"/>
      <c r="G231" s="277">
        <f>SUM(G232)</f>
        <v>0</v>
      </c>
      <c r="H231" s="321" t="e">
        <f t="shared" si="12"/>
        <v>#DIV/0!</v>
      </c>
      <c r="I231" s="321"/>
      <c r="J231" s="362"/>
      <c r="K231" s="362"/>
      <c r="L231" s="362"/>
      <c r="M231" s="362"/>
      <c r="N231" s="362"/>
      <c r="O231" s="362"/>
      <c r="P231" s="362"/>
      <c r="Q231" s="362"/>
    </row>
    <row r="232" spans="1:17" s="355" customFormat="1" ht="45">
      <c r="A232" s="281"/>
      <c r="B232" s="285">
        <v>3241</v>
      </c>
      <c r="C232" s="281"/>
      <c r="D232" s="282" t="s">
        <v>121</v>
      </c>
      <c r="E232" s="148">
        <v>0</v>
      </c>
      <c r="F232" s="148"/>
      <c r="G232" s="148">
        <v>0</v>
      </c>
      <c r="H232" s="330" t="e">
        <f t="shared" si="12"/>
        <v>#DIV/0!</v>
      </c>
      <c r="I232" s="330"/>
      <c r="J232" s="354"/>
      <c r="K232" s="354"/>
      <c r="L232" s="354"/>
      <c r="M232" s="354"/>
      <c r="N232" s="354"/>
      <c r="O232" s="354"/>
      <c r="P232" s="354"/>
      <c r="Q232" s="354"/>
    </row>
    <row r="233" spans="1:17" s="53" customFormat="1" ht="12.75">
      <c r="A233" s="48"/>
      <c r="B233" s="49"/>
      <c r="C233" s="50" t="s">
        <v>128</v>
      </c>
      <c r="D233" s="51" t="s">
        <v>129</v>
      </c>
      <c r="E233" s="86">
        <f>SUM(E227)</f>
        <v>0</v>
      </c>
      <c r="F233" s="86">
        <v>0</v>
      </c>
      <c r="G233" s="86">
        <f>SUM(G227)</f>
        <v>0</v>
      </c>
      <c r="H233" s="105" t="e">
        <f aca="true" t="shared" si="22" ref="H233:H238">SUM(G233/E233*100)</f>
        <v>#DIV/0!</v>
      </c>
      <c r="I233" s="423" t="e">
        <f aca="true" t="shared" si="23" ref="I233:I238">SUM(G233/F233*100)</f>
        <v>#DIV/0!</v>
      </c>
      <c r="J233" s="52"/>
      <c r="K233" s="52"/>
      <c r="L233" s="52"/>
      <c r="M233" s="52"/>
      <c r="N233" s="52"/>
      <c r="O233" s="52"/>
      <c r="P233" s="52"/>
      <c r="Q233" s="52"/>
    </row>
    <row r="234" spans="1:17" s="57" customFormat="1" ht="12.75">
      <c r="A234" s="33"/>
      <c r="B234" s="31">
        <v>42</v>
      </c>
      <c r="C234" s="33"/>
      <c r="D234" s="2" t="s">
        <v>20</v>
      </c>
      <c r="E234" s="141">
        <f>SUM(E235)</f>
        <v>0</v>
      </c>
      <c r="F234" s="141"/>
      <c r="G234" s="83">
        <f>SUM(G235)</f>
        <v>0</v>
      </c>
      <c r="H234" s="102" t="e">
        <f t="shared" si="22"/>
        <v>#DIV/0!</v>
      </c>
      <c r="I234" s="424" t="e">
        <f t="shared" si="23"/>
        <v>#DIV/0!</v>
      </c>
      <c r="J234" s="56"/>
      <c r="K234" s="56"/>
      <c r="L234" s="56"/>
      <c r="M234" s="56"/>
      <c r="N234" s="56"/>
      <c r="O234" s="56"/>
      <c r="P234" s="56"/>
      <c r="Q234" s="56"/>
    </row>
    <row r="235" spans="1:17" s="64" customFormat="1" ht="12.75">
      <c r="A235" s="39"/>
      <c r="B235" s="40">
        <v>422</v>
      </c>
      <c r="C235" s="65"/>
      <c r="D235" s="37" t="s">
        <v>68</v>
      </c>
      <c r="E235" s="137">
        <f>SUM(E236)</f>
        <v>0</v>
      </c>
      <c r="F235" s="137"/>
      <c r="G235" s="79">
        <f>SUM(G236)</f>
        <v>0</v>
      </c>
      <c r="H235" s="107" t="e">
        <f t="shared" si="22"/>
        <v>#DIV/0!</v>
      </c>
      <c r="I235" s="107"/>
      <c r="J235" s="63"/>
      <c r="K235" s="63"/>
      <c r="L235" s="63"/>
      <c r="M235" s="63"/>
      <c r="N235" s="63"/>
      <c r="O235" s="63"/>
      <c r="P235" s="63"/>
      <c r="Q235" s="63"/>
    </row>
    <row r="236" spans="1:17" s="53" customFormat="1" ht="18" customHeight="1">
      <c r="A236" s="35"/>
      <c r="B236" s="45" t="s">
        <v>122</v>
      </c>
      <c r="C236" s="58"/>
      <c r="D236" s="38" t="s">
        <v>123</v>
      </c>
      <c r="E236" s="138">
        <v>0</v>
      </c>
      <c r="F236" s="138"/>
      <c r="G236" s="80"/>
      <c r="H236" s="135" t="e">
        <f t="shared" si="22"/>
        <v>#DIV/0!</v>
      </c>
      <c r="I236" s="106"/>
      <c r="J236" s="52"/>
      <c r="K236" s="52"/>
      <c r="L236" s="52"/>
      <c r="M236" s="52"/>
      <c r="N236" s="52"/>
      <c r="O236" s="52"/>
      <c r="P236" s="52"/>
      <c r="Q236" s="52"/>
    </row>
    <row r="237" spans="1:9" ht="12.75">
      <c r="A237" s="48"/>
      <c r="B237" s="49"/>
      <c r="C237" s="50" t="s">
        <v>59</v>
      </c>
      <c r="D237" s="51" t="s">
        <v>130</v>
      </c>
      <c r="E237" s="86">
        <f>SUM(E234)</f>
        <v>0</v>
      </c>
      <c r="F237" s="86">
        <f>SUM(F234)</f>
        <v>0</v>
      </c>
      <c r="G237" s="86">
        <f>SUM(G234)</f>
        <v>0</v>
      </c>
      <c r="H237" s="105" t="e">
        <f t="shared" si="22"/>
        <v>#DIV/0!</v>
      </c>
      <c r="I237" s="423" t="e">
        <f t="shared" si="23"/>
        <v>#DIV/0!</v>
      </c>
    </row>
    <row r="238" spans="1:9" ht="24.75" customHeight="1">
      <c r="A238" s="756" t="s">
        <v>23</v>
      </c>
      <c r="B238" s="756"/>
      <c r="C238" s="756"/>
      <c r="D238" s="756"/>
      <c r="E238" s="383">
        <f>SUM(E55)</f>
        <v>526028.9800000001</v>
      </c>
      <c r="F238" s="383">
        <f>SUM(F55)</f>
        <v>725775</v>
      </c>
      <c r="G238" s="383">
        <f>SUM(G55)</f>
        <v>654950.3400000001</v>
      </c>
      <c r="H238" s="384">
        <f t="shared" si="22"/>
        <v>124.50841396608985</v>
      </c>
      <c r="I238" s="384">
        <f t="shared" si="23"/>
        <v>90.24151286555751</v>
      </c>
    </row>
    <row r="240" spans="1:9" ht="15.75">
      <c r="A240" s="750" t="s">
        <v>149</v>
      </c>
      <c r="B240" s="751"/>
      <c r="C240" s="751"/>
      <c r="D240" s="751"/>
      <c r="E240" s="751"/>
      <c r="F240" s="751"/>
      <c r="G240" s="751"/>
      <c r="H240" s="751"/>
      <c r="I240" s="752"/>
    </row>
    <row r="241" spans="1:9" ht="105">
      <c r="A241" s="70" t="s">
        <v>31</v>
      </c>
      <c r="B241" s="46" t="s">
        <v>127</v>
      </c>
      <c r="C241" s="70" t="s">
        <v>41</v>
      </c>
      <c r="D241" s="70" t="s">
        <v>13</v>
      </c>
      <c r="E241" s="385" t="s">
        <v>88</v>
      </c>
      <c r="F241" s="87" t="s">
        <v>89</v>
      </c>
      <c r="G241" s="87" t="s">
        <v>90</v>
      </c>
      <c r="H241" s="108" t="s">
        <v>102</v>
      </c>
      <c r="I241" s="108" t="s">
        <v>102</v>
      </c>
    </row>
    <row r="242" spans="1:9" ht="22.5">
      <c r="A242" s="753">
        <v>1</v>
      </c>
      <c r="B242" s="754"/>
      <c r="C242" s="754"/>
      <c r="D242" s="755"/>
      <c r="E242" s="386">
        <v>2</v>
      </c>
      <c r="F242" s="117">
        <v>3</v>
      </c>
      <c r="G242" s="117">
        <v>4</v>
      </c>
      <c r="H242" s="136" t="s">
        <v>126</v>
      </c>
      <c r="I242" s="100" t="s">
        <v>125</v>
      </c>
    </row>
    <row r="243" spans="1:9" ht="12.75">
      <c r="A243" s="71" t="s">
        <v>150</v>
      </c>
      <c r="B243" s="71"/>
      <c r="C243" s="71"/>
      <c r="D243" s="72" t="s">
        <v>151</v>
      </c>
      <c r="E243" s="387">
        <f>SUM(E244)</f>
        <v>0</v>
      </c>
      <c r="F243" s="88">
        <f aca="true" t="shared" si="24" ref="F243:G246">SUM(F244)</f>
        <v>0</v>
      </c>
      <c r="G243" s="88">
        <f t="shared" si="24"/>
        <v>0</v>
      </c>
      <c r="H243" s="109" t="e">
        <f aca="true" t="shared" si="25" ref="H243">SUM(G243/E243*100)</f>
        <v>#DIV/0!</v>
      </c>
      <c r="I243" s="425" t="e">
        <f aca="true" t="shared" si="26" ref="I243">SUM(G243/F243*100)</f>
        <v>#DIV/0!</v>
      </c>
    </row>
    <row r="244" spans="1:9" ht="12.75">
      <c r="A244" s="71"/>
      <c r="B244" s="71" t="s">
        <v>152</v>
      </c>
      <c r="C244" s="71"/>
      <c r="D244" s="73" t="s">
        <v>52</v>
      </c>
      <c r="E244" s="387">
        <f>SUM(E245)</f>
        <v>0</v>
      </c>
      <c r="F244" s="88">
        <f t="shared" si="24"/>
        <v>0</v>
      </c>
      <c r="G244" s="88">
        <f t="shared" si="24"/>
        <v>0</v>
      </c>
      <c r="H244" s="109" t="e">
        <f aca="true" t="shared" si="27" ref="H244:H247">SUM(G244/E244*100)</f>
        <v>#DIV/0!</v>
      </c>
      <c r="I244" s="425" t="e">
        <f aca="true" t="shared" si="28" ref="I244:I247">SUM(G244/F244*100)</f>
        <v>#DIV/0!</v>
      </c>
    </row>
    <row r="245" spans="1:9" ht="12.75">
      <c r="A245" s="71"/>
      <c r="B245" s="71" t="s">
        <v>153</v>
      </c>
      <c r="C245" s="71"/>
      <c r="D245" s="73" t="s">
        <v>154</v>
      </c>
      <c r="E245" s="387">
        <f>SUM(E246)</f>
        <v>0</v>
      </c>
      <c r="F245" s="88">
        <f t="shared" si="24"/>
        <v>0</v>
      </c>
      <c r="G245" s="88">
        <f t="shared" si="24"/>
        <v>0</v>
      </c>
      <c r="H245" s="109" t="e">
        <f t="shared" si="27"/>
        <v>#DIV/0!</v>
      </c>
      <c r="I245" s="425" t="e">
        <f t="shared" si="28"/>
        <v>#DIV/0!</v>
      </c>
    </row>
    <row r="246" spans="1:9" ht="12.75">
      <c r="A246" s="74"/>
      <c r="B246" s="74" t="s">
        <v>156</v>
      </c>
      <c r="C246" s="74"/>
      <c r="D246" s="75" t="s">
        <v>157</v>
      </c>
      <c r="E246" s="388">
        <f>SUM(E247)</f>
        <v>0</v>
      </c>
      <c r="F246" s="89">
        <f t="shared" si="24"/>
        <v>0</v>
      </c>
      <c r="G246" s="89">
        <f t="shared" si="24"/>
        <v>0</v>
      </c>
      <c r="H246" s="110" t="e">
        <f t="shared" si="27"/>
        <v>#DIV/0!</v>
      </c>
      <c r="I246" s="426" t="e">
        <f t="shared" si="28"/>
        <v>#DIV/0!</v>
      </c>
    </row>
    <row r="247" spans="1:9" s="59" customFormat="1" ht="12.75">
      <c r="A247" s="76"/>
      <c r="B247" s="76"/>
      <c r="C247" s="77">
        <v>11</v>
      </c>
      <c r="D247" s="78" t="s">
        <v>84</v>
      </c>
      <c r="E247" s="389">
        <v>0</v>
      </c>
      <c r="F247" s="90">
        <v>0</v>
      </c>
      <c r="G247" s="90">
        <v>0</v>
      </c>
      <c r="H247" s="111" t="e">
        <f t="shared" si="27"/>
        <v>#DIV/0!</v>
      </c>
      <c r="I247" s="427" t="e">
        <f t="shared" si="28"/>
        <v>#DIV/0!</v>
      </c>
    </row>
    <row r="250" spans="1:11" ht="12.75">
      <c r="A250" s="429"/>
      <c r="B250" s="429"/>
      <c r="C250" s="429"/>
      <c r="D250" s="429"/>
      <c r="E250" s="396"/>
      <c r="F250" s="430"/>
      <c r="G250" s="430"/>
      <c r="H250" s="430"/>
      <c r="I250" s="430"/>
      <c r="J250" s="429"/>
      <c r="K250" s="416"/>
    </row>
    <row r="251" spans="1:11" ht="12.75">
      <c r="A251" s="429"/>
      <c r="B251" s="429"/>
      <c r="C251" s="429"/>
      <c r="D251" s="429"/>
      <c r="E251" s="396"/>
      <c r="F251" s="430"/>
      <c r="G251" s="430"/>
      <c r="H251" s="430"/>
      <c r="I251" s="430"/>
      <c r="J251" s="429"/>
      <c r="K251" s="416"/>
    </row>
    <row r="252" spans="1:10" ht="12.75">
      <c r="A252" s="429" t="s">
        <v>217</v>
      </c>
      <c r="B252" s="395"/>
      <c r="C252" s="395"/>
      <c r="D252" s="395"/>
      <c r="E252" s="396"/>
      <c r="F252" s="397"/>
      <c r="G252" s="397"/>
      <c r="H252" s="397"/>
      <c r="I252" s="397"/>
      <c r="J252" s="395"/>
    </row>
    <row r="253" spans="1:10" ht="12.75">
      <c r="A253" s="398"/>
      <c r="B253" s="398"/>
      <c r="C253" s="398"/>
      <c r="D253" s="398"/>
      <c r="E253" s="399"/>
      <c r="F253" s="400"/>
      <c r="G253" s="400"/>
      <c r="H253" s="400"/>
      <c r="I253" s="400"/>
      <c r="J253" s="431"/>
    </row>
    <row r="254" spans="1:10" ht="12.75">
      <c r="A254" s="398"/>
      <c r="B254" s="398"/>
      <c r="C254" s="398"/>
      <c r="D254" s="398"/>
      <c r="E254" s="399"/>
      <c r="F254" s="400"/>
      <c r="G254" s="400"/>
      <c r="H254" s="400"/>
      <c r="I254" s="400"/>
      <c r="J254" s="431"/>
    </row>
    <row r="255" spans="1:10" ht="12.75">
      <c r="A255" s="398"/>
      <c r="B255" s="398"/>
      <c r="C255" s="398"/>
      <c r="D255" s="398"/>
      <c r="E255" s="399"/>
      <c r="F255" s="400"/>
      <c r="G255" s="400"/>
      <c r="H255" s="400"/>
      <c r="I255" s="400"/>
      <c r="J255" s="431"/>
    </row>
    <row r="256" spans="1:10" ht="12.75">
      <c r="A256" s="395"/>
      <c r="B256" s="417"/>
      <c r="C256" s="417"/>
      <c r="D256" s="417"/>
      <c r="E256" s="418"/>
      <c r="F256" s="419"/>
      <c r="G256" s="419"/>
      <c r="H256" s="419"/>
      <c r="I256" s="419"/>
      <c r="J256" s="395"/>
    </row>
    <row r="257" spans="1:10" ht="12.75">
      <c r="A257" s="395"/>
      <c r="B257" s="417"/>
      <c r="C257" s="417"/>
      <c r="D257" s="417"/>
      <c r="E257" s="418"/>
      <c r="F257" s="419"/>
      <c r="G257" s="419"/>
      <c r="H257" s="419"/>
      <c r="I257" s="419"/>
      <c r="J257" s="395"/>
    </row>
    <row r="258" spans="1:10" ht="12.75">
      <c r="A258" s="401"/>
      <c r="B258" s="428"/>
      <c r="C258" s="403"/>
      <c r="D258" s="404"/>
      <c r="E258" s="405"/>
      <c r="F258" s="405"/>
      <c r="G258" s="406"/>
      <c r="H258" s="397"/>
      <c r="I258" s="397"/>
      <c r="J258" s="395"/>
    </row>
    <row r="259" spans="1:10" ht="12.75">
      <c r="A259" s="401"/>
      <c r="B259" s="768"/>
      <c r="C259" s="749"/>
      <c r="D259" s="749"/>
      <c r="E259" s="749"/>
      <c r="F259" s="749"/>
      <c r="G259" s="749"/>
      <c r="H259" s="749"/>
      <c r="I259" s="749"/>
      <c r="J259" s="749"/>
    </row>
    <row r="260" spans="1:10" ht="12.75">
      <c r="A260" s="401"/>
      <c r="B260" s="402"/>
      <c r="C260" s="403"/>
      <c r="D260" s="404"/>
      <c r="E260" s="405"/>
      <c r="F260" s="405"/>
      <c r="G260" s="406"/>
      <c r="H260" s="397"/>
      <c r="I260" s="397"/>
      <c r="J260" s="395"/>
    </row>
    <row r="261" spans="1:10" ht="12.75">
      <c r="A261" s="401"/>
      <c r="B261" s="402"/>
      <c r="C261" s="403"/>
      <c r="D261" s="404"/>
      <c r="E261" s="405"/>
      <c r="F261" s="405"/>
      <c r="G261" s="406"/>
      <c r="H261" s="397"/>
      <c r="I261" s="397"/>
      <c r="J261" s="395"/>
    </row>
    <row r="262" spans="1:9" ht="12.75">
      <c r="A262" s="401"/>
      <c r="B262" s="402"/>
      <c r="C262" s="403"/>
      <c r="D262" s="404"/>
      <c r="E262" s="405"/>
      <c r="F262" s="405"/>
      <c r="G262" s="406"/>
      <c r="H262" s="397"/>
      <c r="I262" s="397"/>
    </row>
    <row r="263" spans="1:12" ht="15.75">
      <c r="A263" s="407"/>
      <c r="B263" s="408"/>
      <c r="C263" s="409"/>
      <c r="D263" s="407"/>
      <c r="E263" s="390"/>
      <c r="F263" s="390"/>
      <c r="G263" s="390"/>
      <c r="H263" s="397"/>
      <c r="I263" s="397"/>
      <c r="L263" s="22"/>
    </row>
    <row r="264" spans="1:9" ht="12.75">
      <c r="A264" s="401"/>
      <c r="B264" s="408"/>
      <c r="C264" s="409"/>
      <c r="D264" s="407"/>
      <c r="E264" s="390"/>
      <c r="F264" s="390"/>
      <c r="G264" s="390"/>
      <c r="H264" s="397"/>
      <c r="I264" s="397"/>
    </row>
    <row r="265" spans="1:9" ht="12.75">
      <c r="A265" s="401"/>
      <c r="B265" s="408"/>
      <c r="C265" s="409"/>
      <c r="D265" s="407"/>
      <c r="E265" s="390"/>
      <c r="F265" s="390"/>
      <c r="G265" s="390"/>
      <c r="H265" s="397"/>
      <c r="I265" s="397"/>
    </row>
    <row r="266" spans="1:9" ht="12.75">
      <c r="A266" s="401"/>
      <c r="B266" s="408"/>
      <c r="C266" s="409"/>
      <c r="D266" s="407"/>
      <c r="E266" s="390"/>
      <c r="F266" s="390"/>
      <c r="G266" s="390"/>
      <c r="H266" s="397"/>
      <c r="I266" s="397"/>
    </row>
    <row r="267" spans="1:9" ht="12.75">
      <c r="A267" s="390"/>
      <c r="B267" s="391"/>
      <c r="C267" s="392"/>
      <c r="D267" s="390"/>
      <c r="E267" s="390"/>
      <c r="F267" s="390"/>
      <c r="G267" s="390"/>
      <c r="H267" s="397"/>
      <c r="I267" s="397"/>
    </row>
    <row r="268" spans="1:9" ht="12.75">
      <c r="A268" s="404"/>
      <c r="B268" s="402"/>
      <c r="C268" s="403"/>
      <c r="D268" s="404"/>
      <c r="E268" s="406"/>
      <c r="F268" s="406"/>
      <c r="G268" s="390"/>
      <c r="H268" s="397"/>
      <c r="I268" s="397"/>
    </row>
    <row r="269" spans="1:9" ht="12.75">
      <c r="A269" s="404"/>
      <c r="B269" s="402"/>
      <c r="C269" s="403"/>
      <c r="D269" s="404"/>
      <c r="E269" s="406"/>
      <c r="F269" s="406"/>
      <c r="G269" s="390"/>
      <c r="H269" s="397"/>
      <c r="I269" s="397"/>
    </row>
    <row r="270" spans="1:9" ht="12.75">
      <c r="A270" s="410"/>
      <c r="B270" s="404"/>
      <c r="C270" s="403"/>
      <c r="D270" s="404"/>
      <c r="E270" s="406"/>
      <c r="F270" s="406"/>
      <c r="G270" s="390"/>
      <c r="H270" s="397"/>
      <c r="I270" s="397"/>
    </row>
    <row r="271" spans="1:9" ht="12.75">
      <c r="A271" s="406"/>
      <c r="B271" s="411"/>
      <c r="C271" s="405"/>
      <c r="D271" s="406"/>
      <c r="E271" s="406"/>
      <c r="F271" s="406"/>
      <c r="G271" s="390"/>
      <c r="H271" s="397"/>
      <c r="I271" s="397"/>
    </row>
    <row r="272" spans="1:9" ht="12.75">
      <c r="A272" s="406"/>
      <c r="B272" s="411"/>
      <c r="C272" s="405"/>
      <c r="D272" s="406"/>
      <c r="E272" s="406"/>
      <c r="F272" s="406"/>
      <c r="G272" s="390"/>
      <c r="H272" s="397"/>
      <c r="I272" s="397"/>
    </row>
    <row r="273" spans="1:9" ht="12.75">
      <c r="A273" s="766"/>
      <c r="B273" s="767"/>
      <c r="C273" s="405"/>
      <c r="D273" s="406"/>
      <c r="E273" s="406"/>
      <c r="F273" s="406"/>
      <c r="G273" s="390"/>
      <c r="H273" s="397"/>
      <c r="I273" s="397"/>
    </row>
    <row r="274" spans="1:9" ht="12.75">
      <c r="A274" s="401"/>
      <c r="B274" s="402"/>
      <c r="C274" s="403"/>
      <c r="D274" s="404"/>
      <c r="E274" s="405"/>
      <c r="F274" s="405"/>
      <c r="G274" s="390"/>
      <c r="H274" s="397"/>
      <c r="I274" s="397"/>
    </row>
    <row r="275" spans="1:9" ht="12.75">
      <c r="A275" s="748"/>
      <c r="B275" s="749"/>
      <c r="C275" s="403"/>
      <c r="D275" s="404"/>
      <c r="E275" s="405"/>
      <c r="F275" s="405"/>
      <c r="G275" s="390"/>
      <c r="H275" s="397"/>
      <c r="I275" s="397"/>
    </row>
    <row r="276" spans="1:9" ht="12.75">
      <c r="A276" s="412"/>
      <c r="B276" s="393"/>
      <c r="C276" s="403"/>
      <c r="D276" s="404"/>
      <c r="E276" s="405"/>
      <c r="F276" s="405"/>
      <c r="G276" s="390"/>
      <c r="H276" s="397"/>
      <c r="I276" s="397"/>
    </row>
    <row r="277" spans="1:9" ht="12.75">
      <c r="A277" s="404"/>
      <c r="B277" s="402"/>
      <c r="C277" s="403"/>
      <c r="D277" s="404"/>
      <c r="E277" s="406"/>
      <c r="F277" s="406"/>
      <c r="G277" s="390"/>
      <c r="H277" s="397"/>
      <c r="I277" s="397"/>
    </row>
    <row r="278" spans="1:9" ht="12.75">
      <c r="A278" s="404"/>
      <c r="B278" s="402"/>
      <c r="C278" s="403"/>
      <c r="D278" s="404"/>
      <c r="E278" s="406"/>
      <c r="F278" s="406"/>
      <c r="G278" s="390"/>
      <c r="H278" s="397"/>
      <c r="I278" s="397"/>
    </row>
    <row r="279" spans="1:9" ht="12.75">
      <c r="A279" s="404"/>
      <c r="B279" s="402"/>
      <c r="C279" s="403"/>
      <c r="D279" s="413"/>
      <c r="E279" s="404"/>
      <c r="F279" s="404"/>
      <c r="G279" s="394"/>
      <c r="H279" s="414"/>
      <c r="I279" s="397"/>
    </row>
    <row r="280" spans="1:9" ht="12.75">
      <c r="A280" s="404"/>
      <c r="B280" s="402"/>
      <c r="C280" s="403"/>
      <c r="D280" s="404"/>
      <c r="E280" s="404"/>
      <c r="F280" s="404"/>
      <c r="G280" s="394"/>
      <c r="H280" s="414"/>
      <c r="I280" s="397"/>
    </row>
    <row r="281" spans="1:9" ht="12.75">
      <c r="A281" s="404"/>
      <c r="B281" s="402"/>
      <c r="C281" s="403"/>
      <c r="D281" s="404"/>
      <c r="E281" s="404"/>
      <c r="F281" s="404"/>
      <c r="G281" s="394"/>
      <c r="H281" s="414"/>
      <c r="I281" s="397"/>
    </row>
    <row r="282" spans="1:9" ht="12.75">
      <c r="A282" s="404"/>
      <c r="B282" s="402"/>
      <c r="C282" s="403"/>
      <c r="D282" s="404"/>
      <c r="E282" s="404"/>
      <c r="F282" s="404"/>
      <c r="G282" s="394"/>
      <c r="H282" s="414"/>
      <c r="I282" s="397"/>
    </row>
    <row r="283" spans="1:9" ht="12.75">
      <c r="A283" s="395"/>
      <c r="B283" s="395"/>
      <c r="C283" s="395"/>
      <c r="D283" s="395"/>
      <c r="E283" s="396"/>
      <c r="F283" s="397"/>
      <c r="G283" s="397"/>
      <c r="H283" s="397"/>
      <c r="I283" s="397"/>
    </row>
  </sheetData>
  <protectedRanges>
    <protectedRange sqref="D10 D16" name="Range1"/>
    <protectedRange sqref="D27:D28" name="Range1_2"/>
    <protectedRange sqref="D26" name="Range1_3"/>
    <protectedRange sqref="E58 E141" name="Range1_1"/>
    <protectedRange sqref="E60" name="Range1_4"/>
    <protectedRange sqref="E62 E145" name="Range1_5"/>
    <protectedRange sqref="E66" name="Range1_6"/>
    <protectedRange sqref="E67" name="Range1_7"/>
    <protectedRange sqref="E68" name="Range1_8"/>
    <protectedRange sqref="E70" name="Range1_9"/>
    <protectedRange sqref="E71" name="Range1_11"/>
    <protectedRange sqref="E72" name="Range1_12"/>
    <protectedRange sqref="E73" name="Range1_14"/>
    <protectedRange sqref="E75" name="Range1_15"/>
    <protectedRange sqref="E76" name="Range1_16"/>
    <protectedRange sqref="E77" name="Range1_17"/>
    <protectedRange sqref="E78" name="Range1_18"/>
    <protectedRange sqref="E79" name="Range1_19"/>
    <protectedRange sqref="E80" name="Range1_21"/>
    <protectedRange sqref="E81" name="Range1_22"/>
    <protectedRange sqref="E82" name="Range1_24"/>
    <protectedRange sqref="G35" name="Range1_10"/>
  </protectedRanges>
  <mergeCells count="14">
    <mergeCell ref="A275:B275"/>
    <mergeCell ref="A1:I1"/>
    <mergeCell ref="A240:I240"/>
    <mergeCell ref="A242:D242"/>
    <mergeCell ref="A238:D238"/>
    <mergeCell ref="A4:D4"/>
    <mergeCell ref="A2:I2"/>
    <mergeCell ref="A42:D42"/>
    <mergeCell ref="A40:I40"/>
    <mergeCell ref="A52:I52"/>
    <mergeCell ref="A54:D54"/>
    <mergeCell ref="A38:D38"/>
    <mergeCell ref="A273:B273"/>
    <mergeCell ref="B259:J259"/>
  </mergeCells>
  <conditionalFormatting sqref="E58">
    <cfRule type="cellIs" priority="22" dxfId="0" operator="lessThan">
      <formula>-0.001</formula>
    </cfRule>
  </conditionalFormatting>
  <conditionalFormatting sqref="E60">
    <cfRule type="cellIs" priority="21" dxfId="0" operator="lessThan">
      <formula>-0.001</formula>
    </cfRule>
  </conditionalFormatting>
  <conditionalFormatting sqref="E62">
    <cfRule type="cellIs" priority="20" dxfId="0" operator="lessThan">
      <formula>-0.001</formula>
    </cfRule>
  </conditionalFormatting>
  <conditionalFormatting sqref="E66">
    <cfRule type="cellIs" priority="19" dxfId="0" operator="lessThan">
      <formula>-0.001</formula>
    </cfRule>
  </conditionalFormatting>
  <conditionalFormatting sqref="E67">
    <cfRule type="cellIs" priority="18" dxfId="0" operator="lessThan">
      <formula>-0.001</formula>
    </cfRule>
  </conditionalFormatting>
  <conditionalFormatting sqref="E68">
    <cfRule type="cellIs" priority="17" dxfId="0" operator="lessThan">
      <formula>-0.001</formula>
    </cfRule>
  </conditionalFormatting>
  <conditionalFormatting sqref="E70">
    <cfRule type="cellIs" priority="16" dxfId="0" operator="lessThan">
      <formula>-0.001</formula>
    </cfRule>
  </conditionalFormatting>
  <conditionalFormatting sqref="E71">
    <cfRule type="cellIs" priority="15" dxfId="0" operator="lessThan">
      <formula>-0.001</formula>
    </cfRule>
  </conditionalFormatting>
  <conditionalFormatting sqref="E72">
    <cfRule type="cellIs" priority="14" dxfId="0" operator="lessThan">
      <formula>-0.001</formula>
    </cfRule>
  </conditionalFormatting>
  <conditionalFormatting sqref="E73">
    <cfRule type="cellIs" priority="13" dxfId="0" operator="lessThan">
      <formula>-0.001</formula>
    </cfRule>
  </conditionalFormatting>
  <conditionalFormatting sqref="E75">
    <cfRule type="cellIs" priority="12" dxfId="0" operator="lessThan">
      <formula>-0.001</formula>
    </cfRule>
  </conditionalFormatting>
  <conditionalFormatting sqref="E76">
    <cfRule type="cellIs" priority="11" dxfId="0" operator="lessThan">
      <formula>-0.001</formula>
    </cfRule>
  </conditionalFormatting>
  <conditionalFormatting sqref="E77">
    <cfRule type="cellIs" priority="10" dxfId="0" operator="lessThan">
      <formula>-0.001</formula>
    </cfRule>
  </conditionalFormatting>
  <conditionalFormatting sqref="E78">
    <cfRule type="cellIs" priority="9" dxfId="0" operator="lessThan">
      <formula>-0.001</formula>
    </cfRule>
  </conditionalFormatting>
  <conditionalFormatting sqref="E79">
    <cfRule type="cellIs" priority="8" dxfId="0" operator="lessThan">
      <formula>-0.001</formula>
    </cfRule>
  </conditionalFormatting>
  <conditionalFormatting sqref="E80">
    <cfRule type="cellIs" priority="7" dxfId="0" operator="lessThan">
      <formula>-0.001</formula>
    </cfRule>
  </conditionalFormatting>
  <conditionalFormatting sqref="E81">
    <cfRule type="cellIs" priority="6" dxfId="0" operator="lessThan">
      <formula>-0.001</formula>
    </cfRule>
  </conditionalFormatting>
  <conditionalFormatting sqref="E82">
    <cfRule type="cellIs" priority="5" dxfId="0" operator="lessThan">
      <formula>-0.001</formula>
    </cfRule>
  </conditionalFormatting>
  <conditionalFormatting sqref="E141">
    <cfRule type="cellIs" priority="4" dxfId="0" operator="lessThan">
      <formula>-0.001</formula>
    </cfRule>
  </conditionalFormatting>
  <conditionalFormatting sqref="E145">
    <cfRule type="cellIs" priority="3" dxfId="0" operator="lessThan">
      <formula>-0.001</formula>
    </cfRule>
  </conditionalFormatting>
  <conditionalFormatting sqref="G35">
    <cfRule type="cellIs" priority="1" dxfId="0" operator="lessThan">
      <formula>-0.001</formula>
    </cfRule>
  </conditionalFormatting>
  <printOptions horizontalCentered="1"/>
  <pageMargins left="0" right="0" top="0" bottom="0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A1" sqref="A1:F13"/>
    </sheetView>
  </sheetViews>
  <sheetFormatPr defaultColWidth="9.140625" defaultRowHeight="12.75"/>
  <cols>
    <col min="1" max="1" width="24.421875" style="10" customWidth="1"/>
    <col min="2" max="2" width="14.00390625" style="10" customWidth="1"/>
    <col min="3" max="3" width="12.8515625" style="10" customWidth="1"/>
    <col min="4" max="4" width="13.140625" style="10" customWidth="1"/>
    <col min="5" max="5" width="12.140625" style="10" customWidth="1"/>
    <col min="6" max="6" width="9.8515625" style="10" customWidth="1"/>
    <col min="7" max="16384" width="9.140625" style="10" customWidth="1"/>
  </cols>
  <sheetData>
    <row r="1" spans="1:6" ht="12.75">
      <c r="A1" s="769"/>
      <c r="B1" s="769"/>
      <c r="C1" s="769"/>
      <c r="D1" s="769"/>
      <c r="E1" s="769"/>
      <c r="F1" s="769"/>
    </row>
    <row r="2" spans="1:6" ht="15.75" customHeight="1">
      <c r="A2" s="769" t="s">
        <v>197</v>
      </c>
      <c r="B2" s="769"/>
      <c r="C2" s="769"/>
      <c r="D2" s="769"/>
      <c r="E2" s="769"/>
      <c r="F2" s="769"/>
    </row>
    <row r="3" spans="1:6" ht="12.75">
      <c r="A3" s="769" t="s">
        <v>26</v>
      </c>
      <c r="B3" s="769"/>
      <c r="C3" s="769"/>
      <c r="D3" s="769"/>
      <c r="E3" s="770"/>
      <c r="F3" s="770"/>
    </row>
    <row r="4" spans="1:6" ht="12.75">
      <c r="A4" s="439"/>
      <c r="B4" s="439"/>
      <c r="C4" s="439"/>
      <c r="D4" s="439"/>
      <c r="E4" s="440"/>
      <c r="F4" s="440"/>
    </row>
    <row r="5" spans="1:6" ht="12.75">
      <c r="A5" s="769" t="s">
        <v>47</v>
      </c>
      <c r="B5" s="769"/>
      <c r="C5" s="769"/>
      <c r="D5" s="771"/>
      <c r="E5" s="771"/>
      <c r="F5" s="771"/>
    </row>
    <row r="6" spans="1:6" ht="12.75">
      <c r="A6" s="439"/>
      <c r="B6" s="439"/>
      <c r="C6" s="439"/>
      <c r="D6" s="439"/>
      <c r="E6" s="440"/>
      <c r="F6" s="440"/>
    </row>
    <row r="7" spans="1:6" ht="12.75">
      <c r="A7" s="769" t="s">
        <v>48</v>
      </c>
      <c r="B7" s="769"/>
      <c r="C7" s="769"/>
      <c r="D7" s="770"/>
      <c r="E7" s="770"/>
      <c r="F7" s="770"/>
    </row>
    <row r="8" spans="1:6" ht="16.5" thickBot="1">
      <c r="A8" s="439"/>
      <c r="B8" s="439"/>
      <c r="C8" s="439"/>
      <c r="D8" s="439"/>
      <c r="E8" s="440"/>
      <c r="F8" s="440"/>
    </row>
    <row r="9" spans="1:6" s="68" customFormat="1" ht="45">
      <c r="A9" s="441" t="s">
        <v>49</v>
      </c>
      <c r="B9" s="432" t="s">
        <v>88</v>
      </c>
      <c r="C9" s="432" t="s">
        <v>89</v>
      </c>
      <c r="D9" s="432" t="s">
        <v>90</v>
      </c>
      <c r="E9" s="432" t="s">
        <v>102</v>
      </c>
      <c r="F9" s="433" t="s">
        <v>102</v>
      </c>
    </row>
    <row r="10" spans="1:6" s="69" customFormat="1" ht="11.25">
      <c r="A10" s="442">
        <v>1</v>
      </c>
      <c r="B10" s="434">
        <v>2</v>
      </c>
      <c r="C10" s="434">
        <v>3</v>
      </c>
      <c r="D10" s="434">
        <v>4</v>
      </c>
      <c r="E10" s="434" t="s">
        <v>126</v>
      </c>
      <c r="F10" s="435" t="s">
        <v>125</v>
      </c>
    </row>
    <row r="11" spans="1:6" s="69" customFormat="1" ht="15">
      <c r="A11" s="443" t="s">
        <v>158</v>
      </c>
      <c r="B11" s="568">
        <f>B12</f>
        <v>526028.98</v>
      </c>
      <c r="C11" s="568">
        <f>C12</f>
        <v>725775</v>
      </c>
      <c r="D11" s="568">
        <f>D12</f>
        <v>654956.34</v>
      </c>
      <c r="E11" s="724">
        <f>D11/B11*100</f>
        <v>124.50955458765789</v>
      </c>
      <c r="F11" s="436">
        <f>D11/C11*100</f>
        <v>90.24233956804795</v>
      </c>
    </row>
    <row r="12" spans="1:6" s="68" customFormat="1" ht="27" customHeight="1">
      <c r="A12" s="437" t="s">
        <v>199</v>
      </c>
      <c r="B12" s="444">
        <f>SUM(B13:B13)</f>
        <v>526028.98</v>
      </c>
      <c r="C12" s="444">
        <f>SUM(C13:C13)</f>
        <v>725775</v>
      </c>
      <c r="D12" s="444">
        <f>SUM(D13:D13)</f>
        <v>654956.34</v>
      </c>
      <c r="E12" s="445">
        <f>SUM(D12/B12*100)</f>
        <v>124.50955458765789</v>
      </c>
      <c r="F12" s="446">
        <f>SUM(D12/C12*100)</f>
        <v>90.24233956804795</v>
      </c>
    </row>
    <row r="13" spans="1:6" s="68" customFormat="1" ht="33" customHeight="1" thickBot="1">
      <c r="A13" s="438" t="s">
        <v>198</v>
      </c>
      <c r="B13" s="447">
        <v>526028.98</v>
      </c>
      <c r="C13" s="448">
        <v>725775</v>
      </c>
      <c r="D13" s="447">
        <v>654956.34</v>
      </c>
      <c r="E13" s="449">
        <f aca="true" t="shared" si="0" ref="E13">SUM(D13/B13*100)</f>
        <v>124.50955458765789</v>
      </c>
      <c r="F13" s="450">
        <f aca="true" t="shared" si="1" ref="F13">SUM(D13/C13*100)</f>
        <v>90.24233956804795</v>
      </c>
    </row>
  </sheetData>
  <mergeCells count="5">
    <mergeCell ref="A1:F1"/>
    <mergeCell ref="A3:F3"/>
    <mergeCell ref="A5:F5"/>
    <mergeCell ref="A7:F7"/>
    <mergeCell ref="A2:F2"/>
  </mergeCells>
  <conditionalFormatting sqref="B13">
    <cfRule type="cellIs" priority="2" dxfId="0" operator="lessThan">
      <formula>-0.001</formula>
    </cfRule>
  </conditionalFormatting>
  <conditionalFormatting sqref="D13">
    <cfRule type="cellIs" priority="1" dxfId="0" operator="lessThan">
      <formula>-0.001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workbookViewId="0" topLeftCell="A175">
      <pane xSplit="16740" topLeftCell="F1" activePane="topLeft" state="split"/>
      <selection pane="topLeft" activeCell="A1" sqref="A1:E188"/>
      <selection pane="topRight" activeCell="F150" sqref="F150"/>
    </sheetView>
  </sheetViews>
  <sheetFormatPr defaultColWidth="9.140625" defaultRowHeight="12.75"/>
  <cols>
    <col min="1" max="1" width="10.140625" style="22" customWidth="1"/>
    <col min="2" max="2" width="43.57421875" style="22" customWidth="1"/>
    <col min="3" max="3" width="13.00390625" style="126" customWidth="1"/>
    <col min="4" max="4" width="12.28125" style="94" customWidth="1"/>
    <col min="5" max="5" width="8.8515625" style="97" customWidth="1"/>
    <col min="6" max="6" width="15.140625" style="97" customWidth="1"/>
    <col min="7" max="7" width="27.28125" style="97" customWidth="1"/>
    <col min="8" max="8" width="16.7109375" style="6" hidden="1" customWidth="1"/>
    <col min="9" max="9" width="16.421875" style="6" hidden="1" customWidth="1"/>
    <col min="10" max="10" width="12.57421875" style="6" hidden="1" customWidth="1"/>
    <col min="11" max="12" width="10.7109375" style="6" bestFit="1" customWidth="1"/>
    <col min="13" max="13" width="10.28125" style="6" bestFit="1" customWidth="1"/>
    <col min="14" max="14" width="11.8515625" style="6" bestFit="1" customWidth="1"/>
    <col min="15" max="15" width="15.421875" style="6" customWidth="1"/>
    <col min="16" max="16" width="9.140625" style="6" customWidth="1"/>
    <col min="17" max="16384" width="9.140625" style="6" customWidth="1"/>
  </cols>
  <sheetData>
    <row r="1" spans="1:10" ht="29.25" customHeight="1">
      <c r="A1" s="769" t="s">
        <v>215</v>
      </c>
      <c r="B1" s="769"/>
      <c r="C1" s="769"/>
      <c r="D1" s="769"/>
      <c r="E1" s="769"/>
      <c r="F1" s="118"/>
      <c r="G1" s="130"/>
      <c r="H1" s="11"/>
      <c r="I1" s="11"/>
      <c r="J1" s="11"/>
    </row>
    <row r="2" spans="1:7" s="3" customFormat="1" ht="15.75" customHeight="1">
      <c r="A2" s="769" t="s">
        <v>58</v>
      </c>
      <c r="B2" s="769"/>
      <c r="C2" s="769"/>
      <c r="D2" s="769"/>
      <c r="E2" s="769"/>
      <c r="F2" s="119"/>
      <c r="G2" s="119"/>
    </row>
    <row r="3" spans="1:10" s="9" customFormat="1" ht="12.75">
      <c r="A3" s="451"/>
      <c r="B3" s="451"/>
      <c r="C3" s="452"/>
      <c r="D3" s="452"/>
      <c r="E3" s="122"/>
      <c r="F3" s="99"/>
      <c r="G3" s="99"/>
      <c r="H3" s="12"/>
      <c r="I3" s="12"/>
      <c r="J3" s="12"/>
    </row>
    <row r="4" spans="1:10" s="9" customFormat="1" ht="47.25">
      <c r="A4" s="453" t="s">
        <v>50</v>
      </c>
      <c r="B4" s="453" t="s">
        <v>51</v>
      </c>
      <c r="C4" s="454" t="s">
        <v>89</v>
      </c>
      <c r="D4" s="454" t="s">
        <v>90</v>
      </c>
      <c r="E4" s="528" t="s">
        <v>102</v>
      </c>
      <c r="F4" s="99"/>
      <c r="G4" s="99"/>
      <c r="H4" s="12"/>
      <c r="I4" s="12"/>
      <c r="J4" s="12"/>
    </row>
    <row r="5" spans="1:10" s="30" customFormat="1" ht="30">
      <c r="A5" s="772">
        <v>1</v>
      </c>
      <c r="B5" s="772"/>
      <c r="C5" s="455">
        <v>2</v>
      </c>
      <c r="D5" s="456">
        <v>3</v>
      </c>
      <c r="E5" s="583" t="s">
        <v>148</v>
      </c>
      <c r="F5" s="120"/>
      <c r="G5" s="120"/>
      <c r="H5" s="29"/>
      <c r="I5" s="29"/>
      <c r="J5" s="29"/>
    </row>
    <row r="6" spans="1:10" s="30" customFormat="1" ht="31.5">
      <c r="A6" s="453">
        <v>12345</v>
      </c>
      <c r="B6" s="453" t="s">
        <v>250</v>
      </c>
      <c r="C6" s="604">
        <f>C7</f>
        <v>725775</v>
      </c>
      <c r="D6" s="604">
        <f>D7</f>
        <v>654596.34</v>
      </c>
      <c r="E6" s="457">
        <f>(D6/C6)*100</f>
        <v>90.19273741862148</v>
      </c>
      <c r="F6" s="120"/>
      <c r="G6" s="120"/>
      <c r="H6" s="29"/>
      <c r="I6" s="29"/>
      <c r="J6" s="29"/>
    </row>
    <row r="7" spans="1:10" s="9" customFormat="1" ht="31.5">
      <c r="A7" s="458" t="s">
        <v>159</v>
      </c>
      <c r="B7" s="459" t="s">
        <v>174</v>
      </c>
      <c r="C7" s="460">
        <f>SUM(C8,C158,)</f>
        <v>725775</v>
      </c>
      <c r="D7" s="460">
        <f>SUM(D8,D158,)</f>
        <v>654596.34</v>
      </c>
      <c r="E7" s="460">
        <f>SUM(D7/C7*100)</f>
        <v>90.19273741862148</v>
      </c>
      <c r="F7" s="99"/>
      <c r="G7" s="99"/>
      <c r="H7" s="12"/>
      <c r="I7" s="12"/>
      <c r="J7" s="12"/>
    </row>
    <row r="8" spans="1:10" s="9" customFormat="1" ht="12.75">
      <c r="A8" s="605" t="s">
        <v>160</v>
      </c>
      <c r="B8" s="606" t="s">
        <v>175</v>
      </c>
      <c r="C8" s="607">
        <f>SUM(C9,C50,C78,C140,C153)</f>
        <v>607049</v>
      </c>
      <c r="D8" s="607">
        <f>SUM(D9,D50,D78,D140,D153)</f>
        <v>538907.87</v>
      </c>
      <c r="E8" s="608">
        <f>SUM(D8/C8*100)</f>
        <v>88.77501980894458</v>
      </c>
      <c r="F8" s="99"/>
      <c r="G8" s="99"/>
      <c r="H8" s="12"/>
      <c r="I8" s="12"/>
      <c r="J8" s="12"/>
    </row>
    <row r="9" spans="1:10" s="14" customFormat="1" ht="15" customHeight="1">
      <c r="A9" s="609">
        <v>11</v>
      </c>
      <c r="B9" s="609" t="s">
        <v>40</v>
      </c>
      <c r="C9" s="610">
        <f>SUM(C10)</f>
        <v>495467</v>
      </c>
      <c r="D9" s="611">
        <f>SUM(D10)</f>
        <v>465759.89</v>
      </c>
      <c r="E9" s="611">
        <f>SUM(D9/C9*100)</f>
        <v>94.00422026088519</v>
      </c>
      <c r="F9" s="99"/>
      <c r="G9" s="131"/>
      <c r="H9" s="13"/>
      <c r="I9" s="13"/>
      <c r="J9" s="13"/>
    </row>
    <row r="10" spans="1:9" s="15" customFormat="1" ht="12.75">
      <c r="A10" s="463">
        <v>3</v>
      </c>
      <c r="B10" s="464" t="s">
        <v>44</v>
      </c>
      <c r="C10" s="521">
        <f>SUM(C11,C19,C43)</f>
        <v>495467</v>
      </c>
      <c r="D10" s="584">
        <f>SUM(D11,D19,D43)</f>
        <v>465759.89</v>
      </c>
      <c r="E10" s="584">
        <f>SUM(D10/C10*100)</f>
        <v>94.00422026088519</v>
      </c>
      <c r="F10" s="99"/>
      <c r="G10" s="125"/>
      <c r="H10" s="16"/>
      <c r="I10" s="16"/>
    </row>
    <row r="11" spans="1:10" s="9" customFormat="1" ht="14.25" customHeight="1">
      <c r="A11" s="585">
        <v>31</v>
      </c>
      <c r="B11" s="586" t="s">
        <v>15</v>
      </c>
      <c r="C11" s="587">
        <v>124150</v>
      </c>
      <c r="D11" s="588">
        <f>D12+D14+D16</f>
        <v>107443.66</v>
      </c>
      <c r="E11" s="588">
        <f>SUM(D11/C11*100)</f>
        <v>86.54342327829238</v>
      </c>
      <c r="F11" s="121"/>
      <c r="G11" s="99"/>
      <c r="H11" s="27" t="e">
        <f>SUM(#REF!)</f>
        <v>#REF!</v>
      </c>
      <c r="I11" s="28" t="e">
        <f>SUM(#REF!)</f>
        <v>#REF!</v>
      </c>
      <c r="J11" s="9">
        <f>SUM(C11:G11)</f>
        <v>231680.2034232783</v>
      </c>
    </row>
    <row r="12" spans="1:9" s="18" customFormat="1" ht="14.25" customHeight="1">
      <c r="A12" s="589">
        <v>311</v>
      </c>
      <c r="B12" s="590" t="s">
        <v>69</v>
      </c>
      <c r="C12" s="591"/>
      <c r="D12" s="592">
        <f>SUM(D13)</f>
        <v>85457.27</v>
      </c>
      <c r="E12" s="592"/>
      <c r="F12" s="99"/>
      <c r="G12" s="124"/>
      <c r="H12" s="26"/>
      <c r="I12" s="26"/>
    </row>
    <row r="13" spans="1:9" ht="14.25" customHeight="1">
      <c r="A13" s="593">
        <v>3111</v>
      </c>
      <c r="B13" s="594" t="s">
        <v>91</v>
      </c>
      <c r="C13" s="595"/>
      <c r="D13" s="596">
        <v>85457.27</v>
      </c>
      <c r="E13" s="597"/>
      <c r="F13" s="99"/>
      <c r="G13" s="126"/>
      <c r="H13" s="25"/>
      <c r="I13" s="25"/>
    </row>
    <row r="14" spans="1:9" ht="14.25" customHeight="1">
      <c r="A14" s="589">
        <v>312</v>
      </c>
      <c r="B14" s="590" t="s">
        <v>71</v>
      </c>
      <c r="C14" s="521"/>
      <c r="D14" s="584">
        <f>D15</f>
        <v>7897.41</v>
      </c>
      <c r="E14" s="584"/>
      <c r="F14" s="99"/>
      <c r="G14" s="126"/>
      <c r="H14" s="25"/>
      <c r="I14" s="25"/>
    </row>
    <row r="15" spans="1:9" ht="14.25" customHeight="1">
      <c r="A15" s="593">
        <v>3121</v>
      </c>
      <c r="B15" s="594" t="s">
        <v>71</v>
      </c>
      <c r="C15" s="595"/>
      <c r="D15" s="597">
        <v>7897.41</v>
      </c>
      <c r="E15" s="597"/>
      <c r="F15" s="99"/>
      <c r="G15" s="126"/>
      <c r="H15" s="25"/>
      <c r="I15" s="25"/>
    </row>
    <row r="16" spans="1:9" s="18" customFormat="1" ht="14.25" customHeight="1">
      <c r="A16" s="589">
        <v>313</v>
      </c>
      <c r="B16" s="590" t="s">
        <v>70</v>
      </c>
      <c r="C16" s="521"/>
      <c r="D16" s="584">
        <f>SUM(D17:D18)</f>
        <v>14088.98</v>
      </c>
      <c r="E16" s="584"/>
      <c r="F16" s="99"/>
      <c r="G16" s="124"/>
      <c r="H16" s="26"/>
      <c r="I16" s="26"/>
    </row>
    <row r="17" spans="1:9" ht="14.25" customHeight="1">
      <c r="A17" s="593">
        <v>3132</v>
      </c>
      <c r="B17" s="594" t="s">
        <v>92</v>
      </c>
      <c r="C17" s="595"/>
      <c r="D17" s="598">
        <v>14088.98</v>
      </c>
      <c r="E17" s="597"/>
      <c r="F17" s="99"/>
      <c r="G17" s="151"/>
      <c r="H17" s="25"/>
      <c r="I17" s="25"/>
    </row>
    <row r="18" spans="1:9" ht="14.25" customHeight="1">
      <c r="A18" s="593">
        <v>3133</v>
      </c>
      <c r="B18" s="594" t="s">
        <v>93</v>
      </c>
      <c r="C18" s="595"/>
      <c r="D18" s="597">
        <v>0</v>
      </c>
      <c r="E18" s="597"/>
      <c r="F18" s="99"/>
      <c r="G18" s="151"/>
      <c r="H18" s="25"/>
      <c r="I18" s="25"/>
    </row>
    <row r="19" spans="1:9" s="9" customFormat="1" ht="14.25" customHeight="1">
      <c r="A19" s="585">
        <v>32</v>
      </c>
      <c r="B19" s="586" t="s">
        <v>16</v>
      </c>
      <c r="C19" s="599">
        <v>370717</v>
      </c>
      <c r="D19" s="523">
        <f>SUM(D20,D24,D29,D39,D41)</f>
        <v>357768.74</v>
      </c>
      <c r="E19" s="523">
        <f>SUM(D19/C19*100)</f>
        <v>96.50723867532376</v>
      </c>
      <c r="F19" s="99"/>
      <c r="G19" s="152"/>
      <c r="H19" s="27"/>
      <c r="I19" s="28"/>
    </row>
    <row r="20" spans="1:9" s="18" customFormat="1" ht="14.25" customHeight="1">
      <c r="A20" s="589">
        <v>321</v>
      </c>
      <c r="B20" s="590" t="s">
        <v>72</v>
      </c>
      <c r="C20" s="521"/>
      <c r="D20" s="584">
        <f>SUM(D21:D23)</f>
        <v>1969.58</v>
      </c>
      <c r="E20" s="584"/>
      <c r="F20" s="99"/>
      <c r="G20" s="153"/>
      <c r="H20" s="26"/>
      <c r="I20" s="26"/>
    </row>
    <row r="21" spans="1:10" ht="12.75">
      <c r="A21" s="593" t="s">
        <v>94</v>
      </c>
      <c r="B21" s="594" t="s">
        <v>95</v>
      </c>
      <c r="C21" s="595"/>
      <c r="D21" s="597">
        <v>0</v>
      </c>
      <c r="E21" s="597"/>
      <c r="F21" s="99"/>
      <c r="G21" s="151"/>
      <c r="H21" s="6">
        <v>0</v>
      </c>
      <c r="I21" s="6">
        <v>0</v>
      </c>
      <c r="J21" s="6">
        <f>SUM(C21:G21)</f>
        <v>0</v>
      </c>
    </row>
    <row r="22" spans="1:7" ht="31.5">
      <c r="A22" s="593" t="s">
        <v>96</v>
      </c>
      <c r="B22" s="594" t="s">
        <v>76</v>
      </c>
      <c r="C22" s="595"/>
      <c r="D22" s="597">
        <v>1969.58</v>
      </c>
      <c r="E22" s="597"/>
      <c r="F22" s="99"/>
      <c r="G22" s="126"/>
    </row>
    <row r="23" spans="1:7" ht="12.75">
      <c r="A23" s="593">
        <v>3213</v>
      </c>
      <c r="B23" s="594" t="s">
        <v>161</v>
      </c>
      <c r="C23" s="595"/>
      <c r="D23" s="597">
        <v>0</v>
      </c>
      <c r="E23" s="597"/>
      <c r="F23" s="99"/>
      <c r="G23" s="126"/>
    </row>
    <row r="24" spans="1:7" ht="12.75">
      <c r="A24" s="589">
        <v>322</v>
      </c>
      <c r="B24" s="590" t="s">
        <v>73</v>
      </c>
      <c r="C24" s="595"/>
      <c r="D24" s="584">
        <f>SUM(D25:D28)</f>
        <v>7063.23</v>
      </c>
      <c r="E24" s="597"/>
      <c r="F24" s="99"/>
      <c r="G24" s="126"/>
    </row>
    <row r="25" spans="1:7" ht="12.75">
      <c r="A25" s="593">
        <v>3221</v>
      </c>
      <c r="B25" s="594" t="s">
        <v>78</v>
      </c>
      <c r="C25" s="595"/>
      <c r="D25" s="597">
        <v>3864.36</v>
      </c>
      <c r="E25" s="597"/>
      <c r="F25" s="99"/>
      <c r="G25" s="126"/>
    </row>
    <row r="26" spans="1:7" ht="12.75">
      <c r="A26" s="593">
        <v>3223</v>
      </c>
      <c r="B26" s="594" t="s">
        <v>99</v>
      </c>
      <c r="C26" s="595"/>
      <c r="D26" s="597">
        <v>0</v>
      </c>
      <c r="E26" s="597"/>
      <c r="F26" s="99"/>
      <c r="G26" s="126"/>
    </row>
    <row r="27" spans="1:7" ht="31.5">
      <c r="A27" s="593">
        <v>3224</v>
      </c>
      <c r="B27" s="594" t="s">
        <v>101</v>
      </c>
      <c r="C27" s="595"/>
      <c r="D27" s="597">
        <v>2592.2</v>
      </c>
      <c r="E27" s="597"/>
      <c r="F27" s="99"/>
      <c r="G27" s="126"/>
    </row>
    <row r="28" spans="1:7" ht="12.75">
      <c r="A28" s="593">
        <v>3225</v>
      </c>
      <c r="B28" s="594" t="s">
        <v>77</v>
      </c>
      <c r="C28" s="595"/>
      <c r="D28" s="597">
        <v>606.67</v>
      </c>
      <c r="E28" s="597"/>
      <c r="F28" s="99"/>
      <c r="G28" s="126"/>
    </row>
    <row r="29" spans="1:7" ht="12.75">
      <c r="A29" s="589">
        <v>323</v>
      </c>
      <c r="B29" s="590" t="s">
        <v>67</v>
      </c>
      <c r="C29" s="595"/>
      <c r="D29" s="584">
        <f>SUM(D30:D38)</f>
        <v>315860.29</v>
      </c>
      <c r="E29" s="597"/>
      <c r="F29" s="99"/>
      <c r="G29" s="126"/>
    </row>
    <row r="30" spans="1:7" ht="12.75">
      <c r="A30" s="593">
        <v>3231</v>
      </c>
      <c r="B30" s="594" t="s">
        <v>162</v>
      </c>
      <c r="C30" s="595"/>
      <c r="D30" s="597">
        <v>5193.3</v>
      </c>
      <c r="E30" s="597"/>
      <c r="F30" s="99"/>
      <c r="G30" s="126"/>
    </row>
    <row r="31" spans="1:7" ht="12.75">
      <c r="A31" s="593">
        <v>3232</v>
      </c>
      <c r="B31" s="594" t="s">
        <v>163</v>
      </c>
      <c r="C31" s="595"/>
      <c r="D31" s="597">
        <v>6656.74</v>
      </c>
      <c r="E31" s="597"/>
      <c r="F31" s="99"/>
      <c r="G31" s="126"/>
    </row>
    <row r="32" spans="1:7" ht="12.75">
      <c r="A32" s="593">
        <v>3233</v>
      </c>
      <c r="B32" s="594" t="s">
        <v>164</v>
      </c>
      <c r="C32" s="595"/>
      <c r="D32" s="597">
        <v>964.16</v>
      </c>
      <c r="E32" s="597"/>
      <c r="F32" s="99"/>
      <c r="G32" s="126"/>
    </row>
    <row r="33" spans="1:7" ht="12.75">
      <c r="A33" s="593">
        <v>3234</v>
      </c>
      <c r="B33" s="594" t="s">
        <v>109</v>
      </c>
      <c r="C33" s="595"/>
      <c r="D33" s="597">
        <v>0</v>
      </c>
      <c r="E33" s="597"/>
      <c r="F33" s="99"/>
      <c r="G33" s="126"/>
    </row>
    <row r="34" spans="1:7" ht="12.75">
      <c r="A34" s="593">
        <v>3235</v>
      </c>
      <c r="B34" s="594" t="s">
        <v>82</v>
      </c>
      <c r="C34" s="595"/>
      <c r="D34" s="597">
        <v>2211</v>
      </c>
      <c r="E34" s="597"/>
      <c r="F34" s="99"/>
      <c r="G34" s="126"/>
    </row>
    <row r="35" spans="1:7" ht="12.75">
      <c r="A35" s="593">
        <v>3236</v>
      </c>
      <c r="B35" s="594" t="s">
        <v>79</v>
      </c>
      <c r="C35" s="595"/>
      <c r="D35" s="597">
        <v>726.4</v>
      </c>
      <c r="E35" s="597"/>
      <c r="F35" s="99"/>
      <c r="G35" s="126"/>
    </row>
    <row r="36" spans="1:7" ht="12.75">
      <c r="A36" s="593">
        <v>3237</v>
      </c>
      <c r="B36" s="594" t="s">
        <v>80</v>
      </c>
      <c r="C36" s="595"/>
      <c r="D36" s="597">
        <v>270919.05</v>
      </c>
      <c r="E36" s="597"/>
      <c r="F36" s="99"/>
      <c r="G36" s="126"/>
    </row>
    <row r="37" spans="1:7" ht="12.75">
      <c r="A37" s="593">
        <v>3238</v>
      </c>
      <c r="B37" s="594" t="s">
        <v>111</v>
      </c>
      <c r="C37" s="595"/>
      <c r="D37" s="597">
        <v>3882.7</v>
      </c>
      <c r="E37" s="597"/>
      <c r="F37" s="99"/>
      <c r="G37" s="126"/>
    </row>
    <row r="38" spans="1:7" ht="12.75">
      <c r="A38" s="593">
        <v>3239</v>
      </c>
      <c r="B38" s="594" t="s">
        <v>81</v>
      </c>
      <c r="C38" s="595"/>
      <c r="D38" s="597">
        <v>25306.94</v>
      </c>
      <c r="E38" s="597"/>
      <c r="F38" s="99"/>
      <c r="G38" s="126"/>
    </row>
    <row r="39" spans="1:7" s="96" customFormat="1" ht="31.5">
      <c r="A39" s="589">
        <v>324</v>
      </c>
      <c r="B39" s="590" t="s">
        <v>121</v>
      </c>
      <c r="C39" s="521"/>
      <c r="D39" s="584">
        <f>D40</f>
        <v>32875.64</v>
      </c>
      <c r="E39" s="584"/>
      <c r="F39" s="122"/>
      <c r="G39" s="132"/>
    </row>
    <row r="40" spans="1:7" s="93" customFormat="1" ht="31.5">
      <c r="A40" s="593">
        <v>3241</v>
      </c>
      <c r="B40" s="594" t="s">
        <v>121</v>
      </c>
      <c r="C40" s="595"/>
      <c r="D40" s="597">
        <v>32875.64</v>
      </c>
      <c r="E40" s="597"/>
      <c r="F40" s="123"/>
      <c r="G40" s="133"/>
    </row>
    <row r="41" spans="1:11" s="96" customFormat="1" ht="12.75">
      <c r="A41" s="589">
        <v>329</v>
      </c>
      <c r="B41" s="590" t="s">
        <v>74</v>
      </c>
      <c r="C41" s="521"/>
      <c r="D41" s="584">
        <f>D42</f>
        <v>0</v>
      </c>
      <c r="E41" s="584"/>
      <c r="F41" s="122"/>
      <c r="G41" s="132"/>
      <c r="K41" s="703"/>
    </row>
    <row r="42" spans="1:7" s="93" customFormat="1" ht="12.75">
      <c r="A42" s="593">
        <v>3292</v>
      </c>
      <c r="B42" s="594" t="s">
        <v>165</v>
      </c>
      <c r="C42" s="595"/>
      <c r="D42" s="597">
        <v>0</v>
      </c>
      <c r="E42" s="597"/>
      <c r="F42" s="123"/>
      <c r="G42" s="133"/>
    </row>
    <row r="43" spans="1:7" ht="12.75">
      <c r="A43" s="589">
        <v>34</v>
      </c>
      <c r="B43" s="586" t="s">
        <v>18</v>
      </c>
      <c r="C43" s="521">
        <v>600</v>
      </c>
      <c r="D43" s="584">
        <f>D44</f>
        <v>547.49</v>
      </c>
      <c r="E43" s="584">
        <f>D43/C43*100</f>
        <v>91.24833333333333</v>
      </c>
      <c r="F43" s="99"/>
      <c r="G43" s="126"/>
    </row>
    <row r="44" spans="1:7" ht="12.75">
      <c r="A44" s="589">
        <v>343</v>
      </c>
      <c r="B44" s="586" t="s">
        <v>75</v>
      </c>
      <c r="C44" s="521"/>
      <c r="D44" s="584">
        <f>D45</f>
        <v>547.49</v>
      </c>
      <c r="E44" s="597"/>
      <c r="F44" s="99"/>
      <c r="G44" s="126"/>
    </row>
    <row r="45" spans="1:7" s="93" customFormat="1" ht="12.75">
      <c r="A45" s="593">
        <v>3431</v>
      </c>
      <c r="B45" s="594" t="s">
        <v>120</v>
      </c>
      <c r="C45" s="595"/>
      <c r="D45" s="597">
        <v>547.49</v>
      </c>
      <c r="E45" s="597"/>
      <c r="F45" s="123"/>
      <c r="G45" s="133"/>
    </row>
    <row r="46" spans="1:7" s="93" customFormat="1" ht="31.5">
      <c r="A46" s="589">
        <v>4</v>
      </c>
      <c r="B46" s="590" t="s">
        <v>20</v>
      </c>
      <c r="C46" s="521">
        <v>0</v>
      </c>
      <c r="D46" s="584">
        <f>D47</f>
        <v>0</v>
      </c>
      <c r="E46" s="584" t="e">
        <f>D46/C46*100</f>
        <v>#DIV/0!</v>
      </c>
      <c r="F46" s="123"/>
      <c r="G46" s="133"/>
    </row>
    <row r="47" spans="1:7" s="93" customFormat="1" ht="31.5">
      <c r="A47" s="589">
        <v>42</v>
      </c>
      <c r="B47" s="590" t="s">
        <v>20</v>
      </c>
      <c r="C47" s="595"/>
      <c r="D47" s="584">
        <f>D48</f>
        <v>0</v>
      </c>
      <c r="E47" s="597"/>
      <c r="F47" s="123"/>
      <c r="G47" s="133"/>
    </row>
    <row r="48" spans="1:7" s="93" customFormat="1" ht="12.75">
      <c r="A48" s="589">
        <v>422</v>
      </c>
      <c r="B48" s="590" t="s">
        <v>68</v>
      </c>
      <c r="C48" s="595"/>
      <c r="D48" s="584">
        <f>D49</f>
        <v>0</v>
      </c>
      <c r="E48" s="597"/>
      <c r="F48" s="123"/>
      <c r="G48" s="133"/>
    </row>
    <row r="49" spans="1:7" s="93" customFormat="1" ht="12.75">
      <c r="A49" s="589">
        <v>4221</v>
      </c>
      <c r="B49" s="590" t="s">
        <v>68</v>
      </c>
      <c r="C49" s="595"/>
      <c r="D49" s="597">
        <v>0</v>
      </c>
      <c r="E49" s="597"/>
      <c r="F49" s="123"/>
      <c r="G49" s="133"/>
    </row>
    <row r="50" spans="1:10" s="18" customFormat="1" ht="12.75">
      <c r="A50" s="600">
        <v>31</v>
      </c>
      <c r="B50" s="520" t="s">
        <v>53</v>
      </c>
      <c r="C50" s="599">
        <f aca="true" t="shared" si="0" ref="C50:D50">SUM(C51)</f>
        <v>66000</v>
      </c>
      <c r="D50" s="522">
        <f t="shared" si="0"/>
        <v>48706.229999999996</v>
      </c>
      <c r="E50" s="522">
        <f aca="true" t="shared" si="1" ref="E50">SUM(E51)</f>
        <v>73.79731818181817</v>
      </c>
      <c r="F50" s="99"/>
      <c r="G50" s="124"/>
      <c r="H50" s="19"/>
      <c r="I50" s="19"/>
      <c r="J50" s="19"/>
    </row>
    <row r="51" spans="1:10" s="18" customFormat="1" ht="12.75">
      <c r="A51" s="463">
        <v>3</v>
      </c>
      <c r="B51" s="464" t="s">
        <v>44</v>
      </c>
      <c r="C51" s="480">
        <f>C55+C75</f>
        <v>66000</v>
      </c>
      <c r="D51" s="477">
        <f>SUM(D52,D55,D72,D75)</f>
        <v>48706.229999999996</v>
      </c>
      <c r="E51" s="477">
        <f>SUM(D51/C51*100)</f>
        <v>73.79731818181817</v>
      </c>
      <c r="F51" s="99"/>
      <c r="G51" s="124"/>
      <c r="H51" s="19"/>
      <c r="I51" s="19"/>
      <c r="J51" s="19"/>
    </row>
    <row r="52" spans="1:10" s="9" customFormat="1" ht="15.75" customHeight="1">
      <c r="A52" s="478">
        <v>31</v>
      </c>
      <c r="B52" s="479" t="s">
        <v>15</v>
      </c>
      <c r="C52" s="480"/>
      <c r="D52" s="481">
        <f>SUM(D53)</f>
        <v>0</v>
      </c>
      <c r="E52" s="481"/>
      <c r="F52" s="99"/>
      <c r="G52" s="99"/>
      <c r="H52" s="9">
        <v>0</v>
      </c>
      <c r="I52" s="9">
        <v>0</v>
      </c>
      <c r="J52" s="9">
        <f>SUM(C52:G52)</f>
        <v>0</v>
      </c>
    </row>
    <row r="53" spans="1:7" s="18" customFormat="1" ht="15.75" customHeight="1">
      <c r="A53" s="482">
        <v>311</v>
      </c>
      <c r="B53" s="464" t="s">
        <v>69</v>
      </c>
      <c r="C53" s="476"/>
      <c r="D53" s="477">
        <f>SUM(D54)</f>
        <v>0</v>
      </c>
      <c r="E53" s="477"/>
      <c r="F53" s="99"/>
      <c r="G53" s="124"/>
    </row>
    <row r="54" spans="1:7" ht="15.75" customHeight="1">
      <c r="A54" s="483">
        <v>3111</v>
      </c>
      <c r="B54" s="484" t="s">
        <v>91</v>
      </c>
      <c r="C54" s="485"/>
      <c r="D54" s="486">
        <v>0</v>
      </c>
      <c r="E54" s="486"/>
      <c r="F54" s="99"/>
      <c r="G54" s="126"/>
    </row>
    <row r="55" spans="1:7" s="9" customFormat="1" ht="15.75" customHeight="1">
      <c r="A55" s="478">
        <v>32</v>
      </c>
      <c r="B55" s="479" t="s">
        <v>16</v>
      </c>
      <c r="C55" s="480">
        <v>59266</v>
      </c>
      <c r="D55" s="481">
        <f>SUM(D56,D59,D63,D68,D70)</f>
        <v>41962.57</v>
      </c>
      <c r="E55" s="481"/>
      <c r="F55" s="99"/>
      <c r="G55" s="99"/>
    </row>
    <row r="56" spans="1:7" s="9" customFormat="1" ht="15.75" customHeight="1">
      <c r="A56" s="478">
        <v>321</v>
      </c>
      <c r="B56" s="590" t="s">
        <v>72</v>
      </c>
      <c r="C56" s="480"/>
      <c r="D56" s="481">
        <f>D57+D58</f>
        <v>3914.69</v>
      </c>
      <c r="E56" s="481"/>
      <c r="F56" s="99"/>
      <c r="G56" s="99"/>
    </row>
    <row r="57" spans="1:7" s="9" customFormat="1" ht="15.75" customHeight="1">
      <c r="A57" s="601">
        <v>3211</v>
      </c>
      <c r="B57" s="594" t="s">
        <v>95</v>
      </c>
      <c r="C57" s="480"/>
      <c r="D57" s="602">
        <v>3387.09</v>
      </c>
      <c r="E57" s="481"/>
      <c r="F57" s="99"/>
      <c r="G57" s="99"/>
    </row>
    <row r="58" spans="1:7" s="9" customFormat="1" ht="15.75" customHeight="1">
      <c r="A58" s="601">
        <v>3214</v>
      </c>
      <c r="B58" s="594" t="s">
        <v>223</v>
      </c>
      <c r="C58" s="480"/>
      <c r="D58" s="602">
        <v>527.6</v>
      </c>
      <c r="E58" s="481"/>
      <c r="F58" s="99"/>
      <c r="G58" s="99"/>
    </row>
    <row r="59" spans="1:7" s="18" customFormat="1" ht="15.75" customHeight="1">
      <c r="A59" s="482">
        <v>322</v>
      </c>
      <c r="B59" s="464" t="s">
        <v>73</v>
      </c>
      <c r="C59" s="476"/>
      <c r="D59" s="477">
        <f>SUM(D60:D62)</f>
        <v>937.91</v>
      </c>
      <c r="E59" s="477"/>
      <c r="F59" s="99"/>
      <c r="G59" s="124"/>
    </row>
    <row r="60" spans="1:6" ht="15.75" customHeight="1">
      <c r="A60" s="483" t="s">
        <v>97</v>
      </c>
      <c r="B60" s="484" t="s">
        <v>78</v>
      </c>
      <c r="C60" s="485"/>
      <c r="D60" s="597">
        <v>583.91</v>
      </c>
      <c r="E60" s="486"/>
      <c r="F60" s="99"/>
    </row>
    <row r="61" spans="1:6" ht="15.75" customHeight="1">
      <c r="A61" s="483" t="s">
        <v>98</v>
      </c>
      <c r="B61" s="484" t="s">
        <v>99</v>
      </c>
      <c r="C61" s="485"/>
      <c r="D61" s="597">
        <v>0</v>
      </c>
      <c r="E61" s="486"/>
      <c r="F61" s="99"/>
    </row>
    <row r="62" spans="1:6" ht="15.75" customHeight="1">
      <c r="A62" s="483" t="s">
        <v>100</v>
      </c>
      <c r="B62" s="484" t="s">
        <v>101</v>
      </c>
      <c r="C62" s="485"/>
      <c r="D62" s="597">
        <v>354</v>
      </c>
      <c r="E62" s="486"/>
      <c r="F62" s="99"/>
    </row>
    <row r="63" spans="1:6" ht="15.75" customHeight="1">
      <c r="A63" s="482">
        <v>323</v>
      </c>
      <c r="B63" s="590" t="s">
        <v>67</v>
      </c>
      <c r="C63" s="485"/>
      <c r="D63" s="584">
        <f>SUM(D64:D67)</f>
        <v>31589.800000000003</v>
      </c>
      <c r="E63" s="486"/>
      <c r="F63" s="99"/>
    </row>
    <row r="64" spans="1:6" ht="15.75" customHeight="1">
      <c r="A64" s="483">
        <v>3233</v>
      </c>
      <c r="B64" s="594" t="s">
        <v>164</v>
      </c>
      <c r="C64" s="485"/>
      <c r="D64" s="597">
        <v>7480.58</v>
      </c>
      <c r="E64" s="486"/>
      <c r="F64" s="99"/>
    </row>
    <row r="65" spans="1:6" ht="15.75" customHeight="1">
      <c r="A65" s="483">
        <v>3235</v>
      </c>
      <c r="B65" s="594" t="s">
        <v>82</v>
      </c>
      <c r="C65" s="485"/>
      <c r="D65" s="597">
        <v>1862.5</v>
      </c>
      <c r="E65" s="486"/>
      <c r="F65" s="99"/>
    </row>
    <row r="66" spans="1:6" ht="15.75" customHeight="1">
      <c r="A66" s="483">
        <v>3237</v>
      </c>
      <c r="B66" s="484" t="s">
        <v>80</v>
      </c>
      <c r="C66" s="485"/>
      <c r="D66" s="597">
        <v>18217.43</v>
      </c>
      <c r="E66" s="486"/>
      <c r="F66" s="99"/>
    </row>
    <row r="67" spans="1:6" ht="15.75" customHeight="1">
      <c r="A67" s="483">
        <v>3239</v>
      </c>
      <c r="B67" s="553" t="s">
        <v>81</v>
      </c>
      <c r="C67" s="485"/>
      <c r="D67" s="597">
        <v>4029.29</v>
      </c>
      <c r="E67" s="486"/>
      <c r="F67" s="99"/>
    </row>
    <row r="68" spans="1:6" ht="15.75" customHeight="1">
      <c r="A68" s="482">
        <v>324</v>
      </c>
      <c r="B68" s="554" t="s">
        <v>121</v>
      </c>
      <c r="C68" s="485"/>
      <c r="D68" s="584">
        <f>D69</f>
        <v>3341.36</v>
      </c>
      <c r="E68" s="486"/>
      <c r="F68" s="99"/>
    </row>
    <row r="69" spans="1:6" ht="15.75" customHeight="1">
      <c r="A69" s="483">
        <v>3241</v>
      </c>
      <c r="B69" s="603" t="s">
        <v>121</v>
      </c>
      <c r="C69" s="485"/>
      <c r="D69" s="597">
        <v>3341.36</v>
      </c>
      <c r="E69" s="486"/>
      <c r="F69" s="99"/>
    </row>
    <row r="70" spans="1:6" ht="15.75" customHeight="1">
      <c r="A70" s="482">
        <v>329</v>
      </c>
      <c r="B70" s="554" t="s">
        <v>74</v>
      </c>
      <c r="C70" s="485"/>
      <c r="D70" s="584">
        <f>D71</f>
        <v>2178.81</v>
      </c>
      <c r="E70" s="486"/>
      <c r="F70" s="99"/>
    </row>
    <row r="71" spans="1:6" ht="15.75" customHeight="1">
      <c r="A71" s="483">
        <v>3293</v>
      </c>
      <c r="B71" s="553" t="s">
        <v>116</v>
      </c>
      <c r="C71" s="485"/>
      <c r="D71" s="597">
        <v>2178.81</v>
      </c>
      <c r="E71" s="486"/>
      <c r="F71" s="99"/>
    </row>
    <row r="72" spans="1:6" ht="15.75" customHeight="1">
      <c r="A72" s="482">
        <v>34</v>
      </c>
      <c r="B72" s="554" t="s">
        <v>18</v>
      </c>
      <c r="C72" s="485"/>
      <c r="D72" s="584">
        <f>D73</f>
        <v>10</v>
      </c>
      <c r="E72" s="486"/>
      <c r="F72" s="99"/>
    </row>
    <row r="73" spans="1:6" ht="15.75" customHeight="1">
      <c r="A73" s="482">
        <v>343</v>
      </c>
      <c r="B73" s="554" t="s">
        <v>75</v>
      </c>
      <c r="C73" s="485"/>
      <c r="D73" s="584">
        <f>D74</f>
        <v>10</v>
      </c>
      <c r="E73" s="486"/>
      <c r="F73" s="99"/>
    </row>
    <row r="74" spans="1:6" ht="15.75" customHeight="1">
      <c r="A74" s="483">
        <v>3431</v>
      </c>
      <c r="B74" s="553" t="s">
        <v>120</v>
      </c>
      <c r="C74" s="485"/>
      <c r="D74" s="597">
        <v>10</v>
      </c>
      <c r="E74" s="486"/>
      <c r="F74" s="99"/>
    </row>
    <row r="75" spans="1:6" ht="15.75" customHeight="1">
      <c r="A75" s="482">
        <v>38</v>
      </c>
      <c r="B75" s="554" t="s">
        <v>236</v>
      </c>
      <c r="C75" s="480">
        <v>6734</v>
      </c>
      <c r="D75" s="584">
        <f>D76</f>
        <v>6733.66</v>
      </c>
      <c r="E75" s="486"/>
      <c r="F75" s="99"/>
    </row>
    <row r="76" spans="1:6" ht="15.75" customHeight="1">
      <c r="A76" s="483">
        <v>381</v>
      </c>
      <c r="B76" s="553" t="s">
        <v>219</v>
      </c>
      <c r="C76" s="485"/>
      <c r="D76" s="584">
        <f>D77</f>
        <v>6733.66</v>
      </c>
      <c r="E76" s="486"/>
      <c r="F76" s="99"/>
    </row>
    <row r="77" spans="1:6" ht="15.75" customHeight="1">
      <c r="A77" s="483">
        <v>3811</v>
      </c>
      <c r="B77" s="553" t="s">
        <v>237</v>
      </c>
      <c r="C77" s="485"/>
      <c r="D77" s="597">
        <v>6733.66</v>
      </c>
      <c r="E77" s="486"/>
      <c r="F77" s="99"/>
    </row>
    <row r="78" spans="1:10" s="18" customFormat="1" ht="12.75">
      <c r="A78" s="461">
        <v>43</v>
      </c>
      <c r="B78" s="461" t="s">
        <v>56</v>
      </c>
      <c r="C78" s="487">
        <f>C79+C131</f>
        <v>27000</v>
      </c>
      <c r="D78" s="487">
        <f>D79+D126</f>
        <v>0</v>
      </c>
      <c r="E78" s="488">
        <f aca="true" t="shared" si="2" ref="E78">(D78/C78)*100</f>
        <v>0</v>
      </c>
      <c r="F78" s="99"/>
      <c r="G78" s="124"/>
      <c r="H78" s="19"/>
      <c r="I78" s="19"/>
      <c r="J78" s="19"/>
    </row>
    <row r="79" spans="1:10" s="18" customFormat="1" ht="12.75">
      <c r="A79" s="463">
        <v>3</v>
      </c>
      <c r="B79" s="464" t="s">
        <v>44</v>
      </c>
      <c r="C79" s="477">
        <f>SUM(C80,C83,C111,C115,C127)</f>
        <v>27000</v>
      </c>
      <c r="D79" s="477">
        <f>SUM(D80,D83,D111,D115,D127)</f>
        <v>0</v>
      </c>
      <c r="E79" s="477">
        <f>(D79/C79)*100</f>
        <v>0</v>
      </c>
      <c r="F79" s="99"/>
      <c r="G79" s="124"/>
      <c r="H79" s="19"/>
      <c r="I79" s="19"/>
      <c r="J79" s="19"/>
    </row>
    <row r="80" spans="1:7" s="9" customFormat="1" ht="15.75" customHeight="1">
      <c r="A80" s="467">
        <v>31</v>
      </c>
      <c r="B80" s="468" t="s">
        <v>15</v>
      </c>
      <c r="C80" s="475"/>
      <c r="D80" s="457">
        <f>SUM(D81)</f>
        <v>0</v>
      </c>
      <c r="E80" s="457" t="e">
        <f>(D80/C80)*100</f>
        <v>#DIV/0!</v>
      </c>
      <c r="F80" s="99"/>
      <c r="G80" s="99"/>
    </row>
    <row r="81" spans="1:7" s="18" customFormat="1" ht="15.75" customHeight="1">
      <c r="A81" s="469">
        <v>312</v>
      </c>
      <c r="B81" s="470" t="s">
        <v>71</v>
      </c>
      <c r="C81" s="465"/>
      <c r="D81" s="474">
        <f>SUM(D82)</f>
        <v>0</v>
      </c>
      <c r="E81" s="466">
        <v>0</v>
      </c>
      <c r="F81" s="99"/>
      <c r="G81" s="124"/>
    </row>
    <row r="82" spans="1:10" ht="12.75">
      <c r="A82" s="471" t="s">
        <v>103</v>
      </c>
      <c r="B82" s="472" t="s">
        <v>71</v>
      </c>
      <c r="C82" s="473"/>
      <c r="D82" s="474">
        <v>0</v>
      </c>
      <c r="E82" s="474">
        <v>0</v>
      </c>
      <c r="F82" s="99"/>
      <c r="G82" s="126"/>
      <c r="H82" s="24"/>
      <c r="I82" s="24"/>
      <c r="J82" s="24"/>
    </row>
    <row r="83" spans="1:7" s="9" customFormat="1" ht="15.75" customHeight="1">
      <c r="A83" s="467">
        <v>32</v>
      </c>
      <c r="B83" s="468" t="s">
        <v>16</v>
      </c>
      <c r="C83" s="475">
        <v>27000</v>
      </c>
      <c r="D83" s="457">
        <f>SUM(D84,D88,D93,D103,D105)</f>
        <v>0</v>
      </c>
      <c r="E83" s="457">
        <f>(D83/C83)*100</f>
        <v>0</v>
      </c>
      <c r="F83" s="99"/>
      <c r="G83" s="99"/>
    </row>
    <row r="84" spans="1:7" s="18" customFormat="1" ht="15.75" customHeight="1">
      <c r="A84" s="469">
        <v>321</v>
      </c>
      <c r="B84" s="470" t="s">
        <v>72</v>
      </c>
      <c r="C84" s="465"/>
      <c r="D84" s="466">
        <f>SUM(D85:D86)</f>
        <v>0</v>
      </c>
      <c r="E84" s="466"/>
      <c r="F84" s="99"/>
      <c r="G84" s="124"/>
    </row>
    <row r="85" spans="1:10" ht="12.75">
      <c r="A85" s="471" t="s">
        <v>94</v>
      </c>
      <c r="B85" s="472" t="s">
        <v>95</v>
      </c>
      <c r="C85" s="473"/>
      <c r="D85" s="474">
        <v>0</v>
      </c>
      <c r="E85" s="474"/>
      <c r="F85" s="99"/>
      <c r="G85" s="126"/>
      <c r="H85" s="24"/>
      <c r="I85" s="24"/>
      <c r="J85" s="24"/>
    </row>
    <row r="86" spans="1:10" ht="31.5">
      <c r="A86" s="471" t="s">
        <v>96</v>
      </c>
      <c r="B86" s="472" t="s">
        <v>76</v>
      </c>
      <c r="C86" s="465"/>
      <c r="D86" s="474">
        <v>0</v>
      </c>
      <c r="E86" s="474"/>
      <c r="F86" s="99"/>
      <c r="G86" s="126"/>
      <c r="H86" s="24"/>
      <c r="I86" s="24"/>
      <c r="J86" s="24"/>
    </row>
    <row r="87" spans="1:10" ht="12.75">
      <c r="A87" s="471">
        <v>3213</v>
      </c>
      <c r="B87" s="472" t="s">
        <v>161</v>
      </c>
      <c r="C87" s="465"/>
      <c r="D87" s="474">
        <v>0</v>
      </c>
      <c r="E87" s="474"/>
      <c r="F87" s="99"/>
      <c r="G87" s="126"/>
      <c r="H87" s="24"/>
      <c r="I87" s="24"/>
      <c r="J87" s="24"/>
    </row>
    <row r="88" spans="1:7" s="18" customFormat="1" ht="15.75" customHeight="1">
      <c r="A88" s="469">
        <v>322</v>
      </c>
      <c r="B88" s="470" t="s">
        <v>73</v>
      </c>
      <c r="C88" s="465"/>
      <c r="D88" s="466">
        <f>SUM(D89:D92)</f>
        <v>0</v>
      </c>
      <c r="E88" s="466"/>
      <c r="F88" s="99"/>
      <c r="G88" s="124"/>
    </row>
    <row r="89" spans="1:10" ht="12.75">
      <c r="A89" s="471" t="s">
        <v>97</v>
      </c>
      <c r="B89" s="472" t="s">
        <v>78</v>
      </c>
      <c r="C89" s="465"/>
      <c r="D89" s="474">
        <v>0</v>
      </c>
      <c r="E89" s="474"/>
      <c r="F89" s="99"/>
      <c r="G89" s="126"/>
      <c r="H89" s="24"/>
      <c r="I89" s="24"/>
      <c r="J89" s="24"/>
    </row>
    <row r="90" spans="1:10" ht="12.75">
      <c r="A90" s="471" t="s">
        <v>98</v>
      </c>
      <c r="B90" s="472" t="s">
        <v>99</v>
      </c>
      <c r="C90" s="465"/>
      <c r="D90" s="474">
        <v>0</v>
      </c>
      <c r="E90" s="474"/>
      <c r="F90" s="99"/>
      <c r="G90" s="126"/>
      <c r="H90" s="24"/>
      <c r="I90" s="24"/>
      <c r="J90" s="24"/>
    </row>
    <row r="91" spans="1:10" ht="31.5">
      <c r="A91" s="471" t="s">
        <v>100</v>
      </c>
      <c r="B91" s="472" t="s">
        <v>101</v>
      </c>
      <c r="C91" s="465"/>
      <c r="D91" s="474">
        <v>0</v>
      </c>
      <c r="E91" s="474"/>
      <c r="F91" s="99"/>
      <c r="G91" s="126"/>
      <c r="H91" s="24"/>
      <c r="I91" s="24"/>
      <c r="J91" s="24"/>
    </row>
    <row r="92" spans="1:10" ht="12.75">
      <c r="A92" s="471">
        <v>3225</v>
      </c>
      <c r="B92" s="472" t="s">
        <v>77</v>
      </c>
      <c r="C92" s="465"/>
      <c r="D92" s="474">
        <v>0</v>
      </c>
      <c r="E92" s="474"/>
      <c r="F92" s="99"/>
      <c r="G92" s="126"/>
      <c r="H92" s="24"/>
      <c r="I92" s="24"/>
      <c r="J92" s="24"/>
    </row>
    <row r="93" spans="1:7" s="18" customFormat="1" ht="15.75" customHeight="1">
      <c r="A93" s="469">
        <v>323</v>
      </c>
      <c r="B93" s="470" t="s">
        <v>67</v>
      </c>
      <c r="C93" s="465"/>
      <c r="D93" s="466">
        <f>SUM(D94:D102)</f>
        <v>0</v>
      </c>
      <c r="E93" s="466"/>
      <c r="F93" s="99"/>
      <c r="G93" s="124"/>
    </row>
    <row r="94" spans="1:10" s="93" customFormat="1" ht="12.75">
      <c r="A94" s="471" t="s">
        <v>104</v>
      </c>
      <c r="B94" s="472" t="s">
        <v>105</v>
      </c>
      <c r="C94" s="473"/>
      <c r="D94" s="474">
        <v>0</v>
      </c>
      <c r="E94" s="474"/>
      <c r="F94" s="123"/>
      <c r="G94" s="133"/>
      <c r="H94" s="92"/>
      <c r="I94" s="92"/>
      <c r="J94" s="92"/>
    </row>
    <row r="95" spans="1:10" s="93" customFormat="1" ht="12.75">
      <c r="A95" s="471" t="s">
        <v>106</v>
      </c>
      <c r="B95" s="472" t="s">
        <v>107</v>
      </c>
      <c r="C95" s="473"/>
      <c r="D95" s="474">
        <v>0</v>
      </c>
      <c r="E95" s="474"/>
      <c r="F95" s="123"/>
      <c r="G95" s="133"/>
      <c r="H95" s="92"/>
      <c r="I95" s="92"/>
      <c r="J95" s="92"/>
    </row>
    <row r="96" spans="1:10" s="93" customFormat="1" ht="12.75">
      <c r="A96" s="471">
        <v>3233</v>
      </c>
      <c r="B96" s="472" t="s">
        <v>164</v>
      </c>
      <c r="C96" s="473"/>
      <c r="D96" s="474">
        <v>0</v>
      </c>
      <c r="E96" s="474"/>
      <c r="F96" s="123"/>
      <c r="G96" s="133"/>
      <c r="H96" s="92"/>
      <c r="I96" s="92"/>
      <c r="J96" s="92"/>
    </row>
    <row r="97" spans="1:10" s="93" customFormat="1" ht="12.75">
      <c r="A97" s="471" t="s">
        <v>108</v>
      </c>
      <c r="B97" s="472" t="s">
        <v>109</v>
      </c>
      <c r="C97" s="473"/>
      <c r="D97" s="474">
        <v>0</v>
      </c>
      <c r="E97" s="474"/>
      <c r="F97" s="123"/>
      <c r="G97" s="133"/>
      <c r="H97" s="92"/>
      <c r="I97" s="92"/>
      <c r="J97" s="92"/>
    </row>
    <row r="98" spans="1:10" s="93" customFormat="1" ht="12.75">
      <c r="A98" s="471">
        <v>3235</v>
      </c>
      <c r="B98" s="472" t="s">
        <v>82</v>
      </c>
      <c r="C98" s="473"/>
      <c r="D98" s="474">
        <v>0</v>
      </c>
      <c r="E98" s="474"/>
      <c r="F98" s="123"/>
      <c r="G98" s="133"/>
      <c r="H98" s="92"/>
      <c r="I98" s="92"/>
      <c r="J98" s="92"/>
    </row>
    <row r="99" spans="1:10" s="93" customFormat="1" ht="12.75">
      <c r="A99" s="471">
        <v>3236</v>
      </c>
      <c r="B99" s="472" t="s">
        <v>79</v>
      </c>
      <c r="C99" s="473"/>
      <c r="D99" s="474">
        <v>0</v>
      </c>
      <c r="E99" s="474"/>
      <c r="F99" s="123"/>
      <c r="G99" s="133"/>
      <c r="H99" s="92"/>
      <c r="I99" s="92"/>
      <c r="J99" s="92"/>
    </row>
    <row r="100" spans="1:10" s="93" customFormat="1" ht="12.75">
      <c r="A100" s="471">
        <v>3237</v>
      </c>
      <c r="B100" s="472" t="s">
        <v>80</v>
      </c>
      <c r="C100" s="473"/>
      <c r="D100" s="474">
        <v>0</v>
      </c>
      <c r="E100" s="474"/>
      <c r="F100" s="123"/>
      <c r="G100" s="133"/>
      <c r="H100" s="92"/>
      <c r="I100" s="92"/>
      <c r="J100" s="92"/>
    </row>
    <row r="101" spans="1:10" s="93" customFormat="1" ht="12.75">
      <c r="A101" s="471" t="s">
        <v>110</v>
      </c>
      <c r="B101" s="472" t="s">
        <v>111</v>
      </c>
      <c r="C101" s="473"/>
      <c r="D101" s="474">
        <v>0</v>
      </c>
      <c r="E101" s="474"/>
      <c r="F101" s="123"/>
      <c r="G101" s="133"/>
      <c r="H101" s="92"/>
      <c r="I101" s="92"/>
      <c r="J101" s="92"/>
    </row>
    <row r="102" spans="1:10" s="93" customFormat="1" ht="12.75">
      <c r="A102" s="471" t="s">
        <v>112</v>
      </c>
      <c r="B102" s="472" t="s">
        <v>81</v>
      </c>
      <c r="C102" s="473"/>
      <c r="D102" s="474">
        <v>0</v>
      </c>
      <c r="E102" s="474"/>
      <c r="F102" s="123"/>
      <c r="G102" s="133"/>
      <c r="H102" s="92"/>
      <c r="I102" s="92"/>
      <c r="J102" s="92"/>
    </row>
    <row r="103" spans="1:10" s="96" customFormat="1" ht="31.5">
      <c r="A103" s="469">
        <v>324</v>
      </c>
      <c r="B103" s="470" t="s">
        <v>121</v>
      </c>
      <c r="C103" s="465"/>
      <c r="D103" s="466">
        <f>D104</f>
        <v>0</v>
      </c>
      <c r="E103" s="466"/>
      <c r="F103" s="122"/>
      <c r="G103" s="132"/>
      <c r="H103" s="95"/>
      <c r="I103" s="95"/>
      <c r="J103" s="95"/>
    </row>
    <row r="104" spans="1:10" s="93" customFormat="1" ht="31.5">
      <c r="A104" s="471">
        <v>3241</v>
      </c>
      <c r="B104" s="472" t="s">
        <v>121</v>
      </c>
      <c r="C104" s="473"/>
      <c r="D104" s="474">
        <v>0</v>
      </c>
      <c r="E104" s="474"/>
      <c r="F104" s="123"/>
      <c r="G104" s="133"/>
      <c r="H104" s="92"/>
      <c r="I104" s="92"/>
      <c r="J104" s="92"/>
    </row>
    <row r="105" spans="1:7" s="18" customFormat="1" ht="15.75" customHeight="1">
      <c r="A105" s="469">
        <v>329</v>
      </c>
      <c r="B105" s="470" t="s">
        <v>74</v>
      </c>
      <c r="C105" s="465"/>
      <c r="D105" s="466">
        <f>SUM(D106:D110)</f>
        <v>0</v>
      </c>
      <c r="E105" s="466"/>
      <c r="F105" s="99"/>
      <c r="G105" s="124"/>
    </row>
    <row r="106" spans="1:10" s="93" customFormat="1" ht="12.75">
      <c r="A106" s="471">
        <v>3292</v>
      </c>
      <c r="B106" s="472" t="s">
        <v>165</v>
      </c>
      <c r="C106" s="473"/>
      <c r="D106" s="474">
        <v>0</v>
      </c>
      <c r="E106" s="474"/>
      <c r="F106" s="123"/>
      <c r="G106" s="133"/>
      <c r="H106" s="92"/>
      <c r="I106" s="92"/>
      <c r="J106" s="92"/>
    </row>
    <row r="107" spans="1:10" s="93" customFormat="1" ht="12.75">
      <c r="A107" s="471" t="s">
        <v>115</v>
      </c>
      <c r="B107" s="472" t="s">
        <v>116</v>
      </c>
      <c r="C107" s="473"/>
      <c r="D107" s="474">
        <v>0</v>
      </c>
      <c r="E107" s="474"/>
      <c r="F107" s="123"/>
      <c r="G107" s="133"/>
      <c r="H107" s="92"/>
      <c r="I107" s="92"/>
      <c r="J107" s="92"/>
    </row>
    <row r="108" spans="1:10" s="93" customFormat="1" ht="12.75">
      <c r="A108" s="471">
        <v>3294</v>
      </c>
      <c r="B108" s="472" t="s">
        <v>173</v>
      </c>
      <c r="C108" s="473"/>
      <c r="D108" s="474">
        <v>0</v>
      </c>
      <c r="E108" s="474"/>
      <c r="F108" s="123"/>
      <c r="G108" s="133"/>
      <c r="H108" s="92"/>
      <c r="I108" s="92"/>
      <c r="J108" s="92"/>
    </row>
    <row r="109" spans="1:10" s="93" customFormat="1" ht="12.75">
      <c r="A109" s="471">
        <v>3295</v>
      </c>
      <c r="B109" s="472" t="s">
        <v>117</v>
      </c>
      <c r="C109" s="473"/>
      <c r="D109" s="474">
        <v>0</v>
      </c>
      <c r="E109" s="474"/>
      <c r="F109" s="123"/>
      <c r="G109" s="133"/>
      <c r="H109" s="92"/>
      <c r="I109" s="92"/>
      <c r="J109" s="92"/>
    </row>
    <row r="110" spans="1:10" s="93" customFormat="1" ht="12.75">
      <c r="A110" s="471" t="s">
        <v>118</v>
      </c>
      <c r="B110" s="472" t="s">
        <v>74</v>
      </c>
      <c r="C110" s="473"/>
      <c r="D110" s="474">
        <v>0</v>
      </c>
      <c r="E110" s="474"/>
      <c r="F110" s="123"/>
      <c r="G110" s="133"/>
      <c r="H110" s="92"/>
      <c r="I110" s="92"/>
      <c r="J110" s="92"/>
    </row>
    <row r="111" spans="1:7" s="9" customFormat="1" ht="15.75" customHeight="1">
      <c r="A111" s="467">
        <v>34</v>
      </c>
      <c r="B111" s="468" t="s">
        <v>18</v>
      </c>
      <c r="C111" s="475"/>
      <c r="D111" s="457">
        <f>SUM(D112)</f>
        <v>0</v>
      </c>
      <c r="E111" s="457" t="e">
        <f>(D111/C111)*100</f>
        <v>#DIV/0!</v>
      </c>
      <c r="F111" s="99"/>
      <c r="G111" s="99"/>
    </row>
    <row r="112" spans="1:7" s="18" customFormat="1" ht="15.75" customHeight="1">
      <c r="A112" s="469">
        <v>343</v>
      </c>
      <c r="B112" s="470" t="s">
        <v>75</v>
      </c>
      <c r="C112" s="465"/>
      <c r="D112" s="466">
        <f>D113+D114</f>
        <v>0</v>
      </c>
      <c r="E112" s="466"/>
      <c r="F112" s="99"/>
      <c r="G112" s="124"/>
    </row>
    <row r="113" spans="1:10" ht="12.75">
      <c r="A113" s="471" t="s">
        <v>119</v>
      </c>
      <c r="B113" s="472" t="s">
        <v>120</v>
      </c>
      <c r="C113" s="465"/>
      <c r="D113" s="474">
        <v>0</v>
      </c>
      <c r="E113" s="474"/>
      <c r="F113" s="99"/>
      <c r="G113" s="126"/>
      <c r="H113" s="24"/>
      <c r="I113" s="24"/>
      <c r="J113" s="24"/>
    </row>
    <row r="114" spans="1:10" ht="12.75">
      <c r="A114" s="471">
        <v>3433</v>
      </c>
      <c r="B114" s="472" t="s">
        <v>195</v>
      </c>
      <c r="C114" s="465"/>
      <c r="D114" s="474">
        <v>0</v>
      </c>
      <c r="E114" s="474"/>
      <c r="F114" s="99"/>
      <c r="G114" s="126"/>
      <c r="H114" s="24"/>
      <c r="I114" s="24"/>
      <c r="J114" s="24"/>
    </row>
    <row r="115" spans="1:10" ht="31.5">
      <c r="A115" s="469">
        <v>37</v>
      </c>
      <c r="B115" s="470" t="s">
        <v>167</v>
      </c>
      <c r="C115" s="465"/>
      <c r="D115" s="466">
        <f>D116</f>
        <v>0</v>
      </c>
      <c r="E115" s="474" t="e">
        <f>(D115/C115)*100</f>
        <v>#DIV/0!</v>
      </c>
      <c r="F115" s="99"/>
      <c r="G115" s="126"/>
      <c r="H115" s="24"/>
      <c r="I115" s="24"/>
      <c r="J115" s="24"/>
    </row>
    <row r="116" spans="1:10" ht="31.5">
      <c r="A116" s="469">
        <v>372</v>
      </c>
      <c r="B116" s="470" t="s">
        <v>167</v>
      </c>
      <c r="C116" s="465"/>
      <c r="D116" s="466">
        <f>D117</f>
        <v>0</v>
      </c>
      <c r="E116" s="474"/>
      <c r="F116" s="99"/>
      <c r="G116" s="126"/>
      <c r="H116" s="24"/>
      <c r="I116" s="24"/>
      <c r="J116" s="24"/>
    </row>
    <row r="117" spans="1:10" ht="12.75">
      <c r="A117" s="471">
        <v>3722</v>
      </c>
      <c r="B117" s="472" t="s">
        <v>166</v>
      </c>
      <c r="C117" s="473"/>
      <c r="D117" s="474"/>
      <c r="E117" s="474"/>
      <c r="F117" s="99"/>
      <c r="G117" s="126"/>
      <c r="H117" s="24"/>
      <c r="I117" s="24"/>
      <c r="J117" s="24"/>
    </row>
    <row r="118" spans="1:10" ht="12.75">
      <c r="A118" s="469">
        <v>4</v>
      </c>
      <c r="B118" s="470" t="s">
        <v>168</v>
      </c>
      <c r="C118" s="473"/>
      <c r="D118" s="466">
        <f>D119+D123</f>
        <v>0</v>
      </c>
      <c r="E118" s="474"/>
      <c r="F118" s="99"/>
      <c r="G118" s="126"/>
      <c r="H118" s="24"/>
      <c r="I118" s="24"/>
      <c r="J118" s="24"/>
    </row>
    <row r="119" spans="1:10" ht="31.5">
      <c r="A119" s="469">
        <v>42</v>
      </c>
      <c r="B119" s="470" t="s">
        <v>169</v>
      </c>
      <c r="C119" s="473"/>
      <c r="D119" s="466">
        <f>D120</f>
        <v>0</v>
      </c>
      <c r="E119" s="474"/>
      <c r="F119" s="99"/>
      <c r="G119" s="126"/>
      <c r="H119" s="24"/>
      <c r="I119" s="24"/>
      <c r="J119" s="24"/>
    </row>
    <row r="120" spans="1:10" ht="12.75">
      <c r="A120" s="469">
        <v>422</v>
      </c>
      <c r="B120" s="470" t="s">
        <v>68</v>
      </c>
      <c r="C120" s="473"/>
      <c r="D120" s="466">
        <f>D121+D122</f>
        <v>0</v>
      </c>
      <c r="E120" s="474"/>
      <c r="F120" s="99"/>
      <c r="G120" s="126"/>
      <c r="H120" s="24"/>
      <c r="I120" s="24"/>
      <c r="J120" s="24"/>
    </row>
    <row r="121" spans="1:10" ht="12.75">
      <c r="A121" s="471">
        <v>4222</v>
      </c>
      <c r="B121" s="472" t="s">
        <v>123</v>
      </c>
      <c r="C121" s="473"/>
      <c r="D121" s="474">
        <v>0</v>
      </c>
      <c r="E121" s="474"/>
      <c r="F121" s="99"/>
      <c r="G121" s="126"/>
      <c r="H121" s="24"/>
      <c r="I121" s="24"/>
      <c r="J121" s="24"/>
    </row>
    <row r="122" spans="1:10" ht="12.75">
      <c r="A122" s="471">
        <v>4226</v>
      </c>
      <c r="B122" s="472" t="s">
        <v>170</v>
      </c>
      <c r="C122" s="473"/>
      <c r="D122" s="474">
        <v>0</v>
      </c>
      <c r="E122" s="474"/>
      <c r="F122" s="99"/>
      <c r="G122" s="126"/>
      <c r="H122" s="24"/>
      <c r="I122" s="24"/>
      <c r="J122" s="24"/>
    </row>
    <row r="123" spans="1:10" ht="31.5">
      <c r="A123" s="469">
        <v>45</v>
      </c>
      <c r="B123" s="470" t="s">
        <v>171</v>
      </c>
      <c r="C123" s="473"/>
      <c r="D123" s="466">
        <f>D124</f>
        <v>0</v>
      </c>
      <c r="E123" s="474"/>
      <c r="F123" s="99"/>
      <c r="G123" s="126"/>
      <c r="H123" s="24"/>
      <c r="I123" s="24"/>
      <c r="J123" s="24"/>
    </row>
    <row r="124" spans="1:10" ht="31.5">
      <c r="A124" s="469">
        <v>451</v>
      </c>
      <c r="B124" s="470" t="s">
        <v>172</v>
      </c>
      <c r="C124" s="473"/>
      <c r="D124" s="466">
        <f>D125</f>
        <v>0</v>
      </c>
      <c r="E124" s="474"/>
      <c r="F124" s="99"/>
      <c r="G124" s="126"/>
      <c r="H124" s="24"/>
      <c r="I124" s="24"/>
      <c r="J124" s="24"/>
    </row>
    <row r="125" spans="1:10" ht="31.5">
      <c r="A125" s="469">
        <v>4511</v>
      </c>
      <c r="B125" s="470" t="s">
        <v>172</v>
      </c>
      <c r="C125" s="473"/>
      <c r="D125" s="474">
        <v>0</v>
      </c>
      <c r="E125" s="474"/>
      <c r="F125" s="99"/>
      <c r="G125" s="126"/>
      <c r="H125" s="24"/>
      <c r="I125" s="24"/>
      <c r="J125" s="24"/>
    </row>
    <row r="126" spans="1:10" ht="12.75">
      <c r="A126" s="461">
        <v>94</v>
      </c>
      <c r="B126" s="461" t="s">
        <v>177</v>
      </c>
      <c r="C126" s="489">
        <f>SUM(C127,C131)</f>
        <v>0</v>
      </c>
      <c r="D126" s="487">
        <f>SUM(D131)</f>
        <v>0</v>
      </c>
      <c r="E126" s="487" t="e">
        <f aca="true" t="shared" si="3" ref="E126">(D126/C126)*100</f>
        <v>#DIV/0!</v>
      </c>
      <c r="F126" s="99"/>
      <c r="G126" s="126"/>
      <c r="H126" s="24"/>
      <c r="I126" s="24"/>
      <c r="J126" s="24"/>
    </row>
    <row r="127" spans="1:10" ht="12.75">
      <c r="A127" s="490">
        <v>3</v>
      </c>
      <c r="B127" s="491" t="s">
        <v>179</v>
      </c>
      <c r="C127" s="492">
        <f>C128</f>
        <v>0</v>
      </c>
      <c r="D127" s="493">
        <f>D128</f>
        <v>0</v>
      </c>
      <c r="E127" s="493"/>
      <c r="F127" s="99"/>
      <c r="G127" s="126"/>
      <c r="H127" s="24"/>
      <c r="I127" s="24"/>
      <c r="J127" s="24"/>
    </row>
    <row r="128" spans="1:10" ht="12.75">
      <c r="A128" s="494">
        <v>32</v>
      </c>
      <c r="B128" s="491" t="s">
        <v>16</v>
      </c>
      <c r="C128" s="492"/>
      <c r="D128" s="493">
        <v>0</v>
      </c>
      <c r="E128" s="493"/>
      <c r="F128" s="99"/>
      <c r="G128" s="126"/>
      <c r="H128" s="24"/>
      <c r="I128" s="24"/>
      <c r="J128" s="24"/>
    </row>
    <row r="129" spans="1:10" ht="12.75">
      <c r="A129" s="494">
        <v>323</v>
      </c>
      <c r="B129" s="491" t="s">
        <v>67</v>
      </c>
      <c r="C129" s="492"/>
      <c r="D129" s="493">
        <f>D130</f>
        <v>0</v>
      </c>
      <c r="E129" s="493"/>
      <c r="F129" s="99"/>
      <c r="G129" s="126"/>
      <c r="H129" s="24"/>
      <c r="I129" s="24"/>
      <c r="J129" s="24"/>
    </row>
    <row r="130" spans="1:10" ht="12.75">
      <c r="A130" s="495">
        <v>3237</v>
      </c>
      <c r="B130" s="491" t="s">
        <v>80</v>
      </c>
      <c r="C130" s="492"/>
      <c r="D130" s="493">
        <v>0</v>
      </c>
      <c r="E130" s="493"/>
      <c r="F130" s="99"/>
      <c r="G130" s="126"/>
      <c r="H130" s="24"/>
      <c r="I130" s="24"/>
      <c r="J130" s="24"/>
    </row>
    <row r="131" spans="1:10" ht="12.75">
      <c r="A131" s="496">
        <v>4</v>
      </c>
      <c r="B131" s="497" t="s">
        <v>19</v>
      </c>
      <c r="C131" s="492">
        <f aca="true" t="shared" si="4" ref="C131">SUM(C132)</f>
        <v>0</v>
      </c>
      <c r="D131" s="493">
        <f>SUM(D132,D137)</f>
        <v>0</v>
      </c>
      <c r="E131" s="493" t="e">
        <f aca="true" t="shared" si="5" ref="E131">(D131/C131)*100</f>
        <v>#DIV/0!</v>
      </c>
      <c r="F131" s="99"/>
      <c r="G131" s="126"/>
      <c r="H131" s="24"/>
      <c r="I131" s="24"/>
      <c r="J131" s="24"/>
    </row>
    <row r="132" spans="1:10" ht="31.5">
      <c r="A132" s="498">
        <v>42</v>
      </c>
      <c r="B132" s="499" t="s">
        <v>20</v>
      </c>
      <c r="C132" s="500"/>
      <c r="D132" s="501">
        <f>SUM(D133)</f>
        <v>0</v>
      </c>
      <c r="E132" s="501" t="e">
        <f>(D132/C132)*100</f>
        <v>#DIV/0!</v>
      </c>
      <c r="F132" s="99"/>
      <c r="G132" s="126"/>
      <c r="H132" s="24"/>
      <c r="I132" s="24"/>
      <c r="J132" s="24"/>
    </row>
    <row r="133" spans="1:10" ht="12.75">
      <c r="A133" s="502">
        <v>422</v>
      </c>
      <c r="B133" s="503" t="s">
        <v>68</v>
      </c>
      <c r="C133" s="504"/>
      <c r="D133" s="505">
        <f>SUM(D134:D136)</f>
        <v>0</v>
      </c>
      <c r="E133" s="501"/>
      <c r="F133" s="99"/>
      <c r="G133" s="126"/>
      <c r="H133" s="24"/>
      <c r="I133" s="24"/>
      <c r="J133" s="24"/>
    </row>
    <row r="134" spans="1:10" ht="12.75">
      <c r="A134" s="506">
        <v>4222</v>
      </c>
      <c r="B134" s="507" t="s">
        <v>123</v>
      </c>
      <c r="C134" s="508"/>
      <c r="D134" s="509">
        <v>0</v>
      </c>
      <c r="E134" s="501"/>
      <c r="F134" s="99"/>
      <c r="G134" s="126"/>
      <c r="H134" s="24"/>
      <c r="I134" s="24"/>
      <c r="J134" s="24"/>
    </row>
    <row r="135" spans="1:10" ht="12.75">
      <c r="A135" s="506">
        <v>4226</v>
      </c>
      <c r="B135" s="507" t="s">
        <v>170</v>
      </c>
      <c r="C135" s="508"/>
      <c r="D135" s="509">
        <v>0</v>
      </c>
      <c r="E135" s="501"/>
      <c r="F135" s="99"/>
      <c r="G135" s="126"/>
      <c r="H135" s="24"/>
      <c r="I135" s="24"/>
      <c r="J135" s="24"/>
    </row>
    <row r="136" spans="1:10" ht="12.75">
      <c r="A136" s="506">
        <v>4227</v>
      </c>
      <c r="B136" s="507" t="s">
        <v>196</v>
      </c>
      <c r="C136" s="508"/>
      <c r="D136" s="509">
        <v>0</v>
      </c>
      <c r="E136" s="501"/>
      <c r="F136" s="99"/>
      <c r="G136" s="126"/>
      <c r="H136" s="24"/>
      <c r="I136" s="24"/>
      <c r="J136" s="24"/>
    </row>
    <row r="137" spans="1:10" ht="31.5">
      <c r="A137" s="506">
        <v>45</v>
      </c>
      <c r="B137" s="507" t="s">
        <v>83</v>
      </c>
      <c r="C137" s="508"/>
      <c r="D137" s="505">
        <f>D138</f>
        <v>0</v>
      </c>
      <c r="E137" s="501"/>
      <c r="F137" s="99"/>
      <c r="G137" s="126"/>
      <c r="H137" s="24"/>
      <c r="I137" s="24"/>
      <c r="J137" s="24"/>
    </row>
    <row r="138" spans="1:10" ht="31.5">
      <c r="A138" s="506">
        <v>451</v>
      </c>
      <c r="B138" s="507" t="s">
        <v>172</v>
      </c>
      <c r="C138" s="508"/>
      <c r="D138" s="505">
        <f>D139</f>
        <v>0</v>
      </c>
      <c r="E138" s="501"/>
      <c r="F138" s="99"/>
      <c r="G138" s="126"/>
      <c r="H138" s="24"/>
      <c r="I138" s="24"/>
      <c r="J138" s="24"/>
    </row>
    <row r="139" spans="1:10" ht="31.5">
      <c r="A139" s="506">
        <v>4511</v>
      </c>
      <c r="B139" s="507" t="s">
        <v>172</v>
      </c>
      <c r="C139" s="508"/>
      <c r="D139" s="509">
        <v>0</v>
      </c>
      <c r="E139" s="501"/>
      <c r="F139" s="99"/>
      <c r="G139" s="126"/>
      <c r="H139" s="24"/>
      <c r="I139" s="24"/>
      <c r="J139" s="24"/>
    </row>
    <row r="140" spans="1:12" s="18" customFormat="1" ht="12.75">
      <c r="A140" s="510">
        <v>53</v>
      </c>
      <c r="B140" s="510" t="s">
        <v>176</v>
      </c>
      <c r="C140" s="462">
        <f aca="true" t="shared" si="6" ref="C140:D140">SUM(C141)</f>
        <v>18582</v>
      </c>
      <c r="D140" s="488">
        <f t="shared" si="6"/>
        <v>21441.75</v>
      </c>
      <c r="E140" s="488">
        <f aca="true" t="shared" si="7" ref="E140:E142">(D140/C140)*100</f>
        <v>115.38989344526962</v>
      </c>
      <c r="F140" s="124"/>
      <c r="G140" s="124"/>
      <c r="H140" s="19"/>
      <c r="I140" s="19"/>
      <c r="J140" s="19"/>
      <c r="K140" s="19"/>
      <c r="L140" s="19"/>
    </row>
    <row r="141" spans="1:9" s="15" customFormat="1" ht="12.75">
      <c r="A141" s="511">
        <v>3</v>
      </c>
      <c r="B141" s="470" t="s">
        <v>44</v>
      </c>
      <c r="C141" s="465">
        <f>SUM(C142)</f>
        <v>18582</v>
      </c>
      <c r="D141" s="466">
        <f>SUM(D142)</f>
        <v>21441.75</v>
      </c>
      <c r="E141" s="466">
        <f t="shared" si="7"/>
        <v>115.38989344526962</v>
      </c>
      <c r="F141" s="125"/>
      <c r="G141" s="125"/>
      <c r="H141" s="16"/>
      <c r="I141" s="16"/>
    </row>
    <row r="142" spans="1:10" s="9" customFormat="1" ht="14.45" customHeight="1">
      <c r="A142" s="467">
        <v>32</v>
      </c>
      <c r="B142" s="468" t="s">
        <v>16</v>
      </c>
      <c r="C142" s="475">
        <v>18582</v>
      </c>
      <c r="D142" s="457">
        <f>SUM(D143,D145,D147,D151)</f>
        <v>21441.75</v>
      </c>
      <c r="E142" s="466">
        <f t="shared" si="7"/>
        <v>115.38989344526962</v>
      </c>
      <c r="F142" s="99"/>
      <c r="G142" s="99"/>
      <c r="H142" s="27" t="e">
        <f>SUM(#REF!)</f>
        <v>#REF!</v>
      </c>
      <c r="I142" s="28" t="e">
        <f>SUM(#REF!)</f>
        <v>#REF!</v>
      </c>
      <c r="J142" s="9">
        <f>SUM(C142:G142)</f>
        <v>40139.139893445266</v>
      </c>
    </row>
    <row r="143" spans="1:9" s="18" customFormat="1" ht="14.45" customHeight="1">
      <c r="A143" s="469">
        <v>321</v>
      </c>
      <c r="B143" s="470" t="s">
        <v>72</v>
      </c>
      <c r="C143" s="465"/>
      <c r="D143" s="512">
        <f>SUM(D144)</f>
        <v>1170</v>
      </c>
      <c r="E143" s="466"/>
      <c r="F143" s="124"/>
      <c r="G143" s="124"/>
      <c r="H143" s="26"/>
      <c r="I143" s="26"/>
    </row>
    <row r="144" spans="1:9" ht="14.45" customHeight="1">
      <c r="A144" s="471" t="s">
        <v>94</v>
      </c>
      <c r="B144" s="472" t="s">
        <v>95</v>
      </c>
      <c r="C144" s="473"/>
      <c r="D144" s="513">
        <v>1170</v>
      </c>
      <c r="E144" s="466"/>
      <c r="F144" s="126"/>
      <c r="G144" s="126"/>
      <c r="H144" s="25"/>
      <c r="I144" s="25"/>
    </row>
    <row r="145" spans="1:9" s="18" customFormat="1" ht="14.45" customHeight="1">
      <c r="A145" s="469">
        <v>322</v>
      </c>
      <c r="B145" s="470" t="s">
        <v>73</v>
      </c>
      <c r="C145" s="465"/>
      <c r="D145" s="466">
        <f>SUM(D146)</f>
        <v>0</v>
      </c>
      <c r="E145" s="466"/>
      <c r="F145" s="124"/>
      <c r="G145" s="124"/>
      <c r="H145" s="26"/>
      <c r="I145" s="26"/>
    </row>
    <row r="146" spans="1:9" ht="14.45" customHeight="1">
      <c r="A146" s="471" t="s">
        <v>97</v>
      </c>
      <c r="B146" s="472" t="s">
        <v>78</v>
      </c>
      <c r="C146" s="473"/>
      <c r="D146" s="474">
        <v>0</v>
      </c>
      <c r="E146" s="466"/>
      <c r="F146" s="126"/>
      <c r="G146" s="126"/>
      <c r="H146" s="25"/>
      <c r="I146" s="25"/>
    </row>
    <row r="147" spans="1:9" ht="14.45" customHeight="1">
      <c r="A147" s="469">
        <v>323</v>
      </c>
      <c r="B147" s="470" t="s">
        <v>67</v>
      </c>
      <c r="C147" s="473"/>
      <c r="D147" s="466">
        <f>SUM(D148:D148:D150)</f>
        <v>20271.75</v>
      </c>
      <c r="E147" s="466"/>
      <c r="F147" s="126"/>
      <c r="G147" s="126"/>
      <c r="H147" s="25"/>
      <c r="I147" s="25"/>
    </row>
    <row r="148" spans="1:9" ht="14.45" customHeight="1">
      <c r="A148" s="471">
        <v>3233</v>
      </c>
      <c r="B148" s="472" t="s">
        <v>164</v>
      </c>
      <c r="C148" s="473"/>
      <c r="D148" s="474">
        <v>1659</v>
      </c>
      <c r="E148" s="466"/>
      <c r="F148" s="126"/>
      <c r="G148" s="126"/>
      <c r="H148" s="25"/>
      <c r="I148" s="25"/>
    </row>
    <row r="149" spans="1:9" ht="14.45" customHeight="1">
      <c r="A149" s="471">
        <v>3237</v>
      </c>
      <c r="B149" s="472" t="s">
        <v>80</v>
      </c>
      <c r="C149" s="473"/>
      <c r="D149" s="474">
        <v>16964.62</v>
      </c>
      <c r="E149" s="466"/>
      <c r="F149" s="126"/>
      <c r="G149" s="126"/>
      <c r="H149" s="25"/>
      <c r="I149" s="25"/>
    </row>
    <row r="150" spans="1:9" ht="14.45" customHeight="1">
      <c r="A150" s="471">
        <v>3239</v>
      </c>
      <c r="B150" s="472" t="s">
        <v>81</v>
      </c>
      <c r="C150" s="473"/>
      <c r="D150" s="474">
        <v>1648.13</v>
      </c>
      <c r="E150" s="466"/>
      <c r="F150" s="126"/>
      <c r="G150" s="126"/>
      <c r="H150" s="25"/>
      <c r="I150" s="25"/>
    </row>
    <row r="151" spans="1:9" s="18" customFormat="1" ht="14.25" customHeight="1">
      <c r="A151" s="469">
        <v>324</v>
      </c>
      <c r="B151" s="470" t="s">
        <v>121</v>
      </c>
      <c r="C151" s="465"/>
      <c r="D151" s="466">
        <f>SUM(D152)</f>
        <v>0</v>
      </c>
      <c r="E151" s="466"/>
      <c r="F151" s="124"/>
      <c r="G151" s="124"/>
      <c r="H151" s="26"/>
      <c r="I151" s="26"/>
    </row>
    <row r="152" spans="1:9" s="17" customFormat="1" ht="31.5">
      <c r="A152" s="471">
        <v>3241</v>
      </c>
      <c r="B152" s="472" t="s">
        <v>121</v>
      </c>
      <c r="C152" s="473"/>
      <c r="D152" s="474">
        <v>0</v>
      </c>
      <c r="E152" s="466"/>
      <c r="F152" s="127"/>
      <c r="G152" s="127"/>
      <c r="H152" s="23"/>
      <c r="I152" s="23"/>
    </row>
    <row r="153" spans="1:9" s="17" customFormat="1" ht="12.75">
      <c r="A153" s="526">
        <v>54</v>
      </c>
      <c r="B153" s="582" t="s">
        <v>218</v>
      </c>
      <c r="C153" s="462">
        <f>C154</f>
        <v>0</v>
      </c>
      <c r="D153" s="488">
        <f>D154</f>
        <v>3000</v>
      </c>
      <c r="E153" s="488"/>
      <c r="F153" s="127"/>
      <c r="G153" s="127"/>
      <c r="H153" s="581"/>
      <c r="I153" s="581"/>
    </row>
    <row r="154" spans="1:9" s="17" customFormat="1" ht="12.75">
      <c r="A154" s="511">
        <v>3</v>
      </c>
      <c r="B154" s="470" t="s">
        <v>44</v>
      </c>
      <c r="C154" s="465">
        <f>C155</f>
        <v>0</v>
      </c>
      <c r="D154" s="466">
        <f>D155</f>
        <v>3000</v>
      </c>
      <c r="E154" s="466"/>
      <c r="F154" s="127"/>
      <c r="G154" s="127"/>
      <c r="H154" s="581"/>
      <c r="I154" s="581"/>
    </row>
    <row r="155" spans="1:9" s="17" customFormat="1" ht="12.75">
      <c r="A155" s="467">
        <v>32</v>
      </c>
      <c r="B155" s="468" t="s">
        <v>16</v>
      </c>
      <c r="C155" s="465">
        <v>0</v>
      </c>
      <c r="D155" s="466">
        <f>D156</f>
        <v>3000</v>
      </c>
      <c r="E155" s="466"/>
      <c r="F155" s="127"/>
      <c r="G155" s="127"/>
      <c r="H155" s="581"/>
      <c r="I155" s="581"/>
    </row>
    <row r="156" spans="1:9" s="17" customFormat="1" ht="12.75">
      <c r="A156" s="469">
        <v>323</v>
      </c>
      <c r="B156" s="470" t="s">
        <v>67</v>
      </c>
      <c r="C156" s="473"/>
      <c r="D156" s="474">
        <f>D157</f>
        <v>3000</v>
      </c>
      <c r="E156" s="466"/>
      <c r="F156" s="127"/>
      <c r="G156" s="127"/>
      <c r="H156" s="581"/>
      <c r="I156" s="581"/>
    </row>
    <row r="157" spans="1:9" s="17" customFormat="1" ht="12.75">
      <c r="A157" s="471">
        <v>3237</v>
      </c>
      <c r="B157" s="472" t="s">
        <v>80</v>
      </c>
      <c r="C157" s="473"/>
      <c r="D157" s="474">
        <v>3000</v>
      </c>
      <c r="E157" s="466"/>
      <c r="F157" s="127"/>
      <c r="G157" s="127"/>
      <c r="H157" s="581"/>
      <c r="I157" s="581"/>
    </row>
    <row r="158" spans="1:7" s="20" customFormat="1" ht="12.75">
      <c r="A158" s="525" t="s">
        <v>251</v>
      </c>
      <c r="B158" s="514" t="s">
        <v>252</v>
      </c>
      <c r="C158" s="515">
        <f>SUM(C159,C181)</f>
        <v>118726</v>
      </c>
      <c r="D158" s="515">
        <f>SUM(D159,D176,D181)</f>
        <v>115688.47</v>
      </c>
      <c r="E158" s="516">
        <f>(D158/C158*100)</f>
        <v>97.44156292640197</v>
      </c>
      <c r="F158" s="128"/>
      <c r="G158" s="128"/>
    </row>
    <row r="159" spans="1:7" s="20" customFormat="1" ht="12.75">
      <c r="A159" s="461">
        <v>11</v>
      </c>
      <c r="B159" s="517" t="s">
        <v>40</v>
      </c>
      <c r="C159" s="462">
        <f aca="true" t="shared" si="8" ref="C159:D160">SUM(C160)</f>
        <v>117366</v>
      </c>
      <c r="D159" s="462">
        <f t="shared" si="8"/>
        <v>112091.16</v>
      </c>
      <c r="E159" s="518">
        <f aca="true" t="shared" si="9" ref="E159:E183">(D159/C159)*100</f>
        <v>95.50564899545013</v>
      </c>
      <c r="F159" s="128"/>
      <c r="G159" s="128"/>
    </row>
    <row r="160" spans="1:7" s="20" customFormat="1" ht="12.75">
      <c r="A160" s="519">
        <v>4</v>
      </c>
      <c r="B160" s="520" t="s">
        <v>19</v>
      </c>
      <c r="C160" s="521">
        <f t="shared" si="8"/>
        <v>117366</v>
      </c>
      <c r="D160" s="521">
        <f t="shared" si="8"/>
        <v>112091.16</v>
      </c>
      <c r="E160" s="523">
        <f t="shared" si="9"/>
        <v>95.50564899545013</v>
      </c>
      <c r="F160" s="128"/>
      <c r="G160" s="128"/>
    </row>
    <row r="161" spans="1:7" s="21" customFormat="1" ht="31.5">
      <c r="A161" s="498">
        <v>42</v>
      </c>
      <c r="B161" s="499" t="s">
        <v>20</v>
      </c>
      <c r="C161" s="480">
        <v>117366</v>
      </c>
      <c r="D161" s="481">
        <f>SUM(D162)</f>
        <v>112091.16</v>
      </c>
      <c r="E161" s="523">
        <f t="shared" si="9"/>
        <v>95.50564899545013</v>
      </c>
      <c r="F161" s="128"/>
      <c r="G161" s="128"/>
    </row>
    <row r="162" spans="1:7" s="18" customFormat="1" ht="12.75">
      <c r="A162" s="502">
        <v>422</v>
      </c>
      <c r="B162" s="503" t="s">
        <v>68</v>
      </c>
      <c r="C162" s="476"/>
      <c r="D162" s="477">
        <f>SUM(D163:D163)</f>
        <v>112091.16</v>
      </c>
      <c r="E162" s="523"/>
      <c r="F162" s="128"/>
      <c r="G162" s="128"/>
    </row>
    <row r="163" spans="1:7" ht="12.75">
      <c r="A163" s="483">
        <v>4221</v>
      </c>
      <c r="B163" s="484" t="s">
        <v>246</v>
      </c>
      <c r="C163" s="485"/>
      <c r="D163" s="486">
        <v>112091.16</v>
      </c>
      <c r="E163" s="523"/>
      <c r="F163" s="128"/>
      <c r="G163" s="128"/>
    </row>
    <row r="164" spans="1:7" s="18" customFormat="1" ht="12.75">
      <c r="A164" s="461">
        <v>53</v>
      </c>
      <c r="B164" s="461" t="s">
        <v>176</v>
      </c>
      <c r="C164" s="489">
        <f>SUM(C165)</f>
        <v>0</v>
      </c>
      <c r="D164" s="487">
        <f aca="true" t="shared" si="10" ref="D164">SUM(D166)</f>
        <v>0</v>
      </c>
      <c r="E164" s="518" t="e">
        <f t="shared" si="9"/>
        <v>#DIV/0!</v>
      </c>
      <c r="F164" s="128"/>
      <c r="G164" s="128"/>
    </row>
    <row r="165" spans="1:7" s="18" customFormat="1" ht="12.75">
      <c r="A165" s="519">
        <v>3</v>
      </c>
      <c r="B165" s="520" t="s">
        <v>44</v>
      </c>
      <c r="C165" s="476">
        <f aca="true" t="shared" si="11" ref="C165:D165">SUM(C166)</f>
        <v>0</v>
      </c>
      <c r="D165" s="477">
        <f t="shared" si="11"/>
        <v>0</v>
      </c>
      <c r="E165" s="523" t="e">
        <f t="shared" si="9"/>
        <v>#DIV/0!</v>
      </c>
      <c r="F165" s="128"/>
      <c r="G165" s="128"/>
    </row>
    <row r="166" spans="1:7" s="9" customFormat="1" ht="12.75">
      <c r="A166" s="467">
        <v>32</v>
      </c>
      <c r="B166" s="468" t="s">
        <v>16</v>
      </c>
      <c r="C166" s="475"/>
      <c r="D166" s="457">
        <f>SUM(D167,D169,D171,D174)</f>
        <v>0</v>
      </c>
      <c r="E166" s="523" t="e">
        <f t="shared" si="9"/>
        <v>#DIV/0!</v>
      </c>
      <c r="F166" s="128"/>
      <c r="G166" s="128"/>
    </row>
    <row r="167" spans="1:7" s="18" customFormat="1" ht="12.75">
      <c r="A167" s="469">
        <v>321</v>
      </c>
      <c r="B167" s="470" t="s">
        <v>72</v>
      </c>
      <c r="C167" s="465"/>
      <c r="D167" s="512">
        <f>SUM(D168)</f>
        <v>0</v>
      </c>
      <c r="E167" s="523"/>
      <c r="F167" s="128"/>
      <c r="G167" s="128"/>
    </row>
    <row r="168" spans="1:7" ht="12.75">
      <c r="A168" s="471" t="s">
        <v>94</v>
      </c>
      <c r="B168" s="472" t="s">
        <v>95</v>
      </c>
      <c r="C168" s="473"/>
      <c r="D168" s="513">
        <v>0</v>
      </c>
      <c r="E168" s="523"/>
      <c r="F168" s="128"/>
      <c r="G168" s="128"/>
    </row>
    <row r="169" spans="1:7" s="18" customFormat="1" ht="12.75">
      <c r="A169" s="469">
        <v>322</v>
      </c>
      <c r="B169" s="470" t="s">
        <v>73</v>
      </c>
      <c r="C169" s="465"/>
      <c r="D169" s="466">
        <f>SUM(D170)</f>
        <v>0</v>
      </c>
      <c r="E169" s="523"/>
      <c r="F169" s="128"/>
      <c r="G169" s="128"/>
    </row>
    <row r="170" spans="1:7" ht="12.75">
      <c r="A170" s="471" t="s">
        <v>97</v>
      </c>
      <c r="B170" s="472" t="s">
        <v>78</v>
      </c>
      <c r="C170" s="473"/>
      <c r="D170" s="474">
        <v>0</v>
      </c>
      <c r="E170" s="523"/>
      <c r="F170" s="128"/>
      <c r="G170" s="128"/>
    </row>
    <row r="171" spans="1:7" ht="12.75">
      <c r="A171" s="469">
        <v>323</v>
      </c>
      <c r="B171" s="472" t="s">
        <v>178</v>
      </c>
      <c r="C171" s="473"/>
      <c r="D171" s="474">
        <f>D172+D173</f>
        <v>0</v>
      </c>
      <c r="E171" s="523"/>
      <c r="F171" s="128"/>
      <c r="G171" s="128"/>
    </row>
    <row r="172" spans="1:7" ht="12.75">
      <c r="A172" s="471">
        <v>3233</v>
      </c>
      <c r="B172" s="472" t="s">
        <v>164</v>
      </c>
      <c r="C172" s="473"/>
      <c r="D172" s="474">
        <v>0</v>
      </c>
      <c r="E172" s="523"/>
      <c r="F172" s="128"/>
      <c r="G172" s="128"/>
    </row>
    <row r="173" spans="1:7" ht="12.75">
      <c r="A173" s="471">
        <v>3237</v>
      </c>
      <c r="B173" s="472" t="s">
        <v>80</v>
      </c>
      <c r="C173" s="473"/>
      <c r="D173" s="474">
        <v>0</v>
      </c>
      <c r="E173" s="523"/>
      <c r="F173" s="128"/>
      <c r="G173" s="128"/>
    </row>
    <row r="174" spans="1:7" s="18" customFormat="1" ht="31.5">
      <c r="A174" s="469">
        <v>324</v>
      </c>
      <c r="B174" s="470" t="s">
        <v>121</v>
      </c>
      <c r="C174" s="465"/>
      <c r="D174" s="466">
        <f>SUM(D175)</f>
        <v>0</v>
      </c>
      <c r="E174" s="523"/>
      <c r="F174" s="128"/>
      <c r="G174" s="128"/>
    </row>
    <row r="175" spans="1:7" ht="31.5">
      <c r="A175" s="471">
        <v>3241</v>
      </c>
      <c r="B175" s="472" t="s">
        <v>121</v>
      </c>
      <c r="C175" s="473"/>
      <c r="D175" s="474">
        <v>0</v>
      </c>
      <c r="E175" s="523"/>
      <c r="F175" s="128"/>
      <c r="G175" s="128"/>
    </row>
    <row r="176" spans="1:7" s="18" customFormat="1" ht="12.75">
      <c r="A176" s="461">
        <v>54</v>
      </c>
      <c r="B176" s="461" t="s">
        <v>56</v>
      </c>
      <c r="C176" s="462">
        <f>SUM(C177)</f>
        <v>0</v>
      </c>
      <c r="D176" s="488">
        <f aca="true" t="shared" si="12" ref="D176">SUM(D178)</f>
        <v>1997.5</v>
      </c>
      <c r="E176" s="518" t="e">
        <f t="shared" si="9"/>
        <v>#DIV/0!</v>
      </c>
      <c r="F176" s="128"/>
      <c r="G176" s="128"/>
    </row>
    <row r="177" spans="1:7" s="18" customFormat="1" ht="12.75">
      <c r="A177" s="463">
        <v>4</v>
      </c>
      <c r="B177" s="464" t="s">
        <v>19</v>
      </c>
      <c r="C177" s="465">
        <f aca="true" t="shared" si="13" ref="C177">SUM(C178)</f>
        <v>0</v>
      </c>
      <c r="D177" s="466">
        <f>D178</f>
        <v>1997.5</v>
      </c>
      <c r="E177" s="523" t="e">
        <f t="shared" si="9"/>
        <v>#DIV/0!</v>
      </c>
      <c r="F177" s="128"/>
      <c r="G177" s="128"/>
    </row>
    <row r="178" spans="1:7" s="9" customFormat="1" ht="30">
      <c r="A178" s="324" t="s">
        <v>242</v>
      </c>
      <c r="B178" s="553" t="s">
        <v>243</v>
      </c>
      <c r="C178" s="475"/>
      <c r="D178" s="524">
        <f>D179</f>
        <v>1997.5</v>
      </c>
      <c r="E178" s="523" t="e">
        <f t="shared" si="9"/>
        <v>#DIV/0!</v>
      </c>
      <c r="F178" s="128"/>
      <c r="G178" s="128"/>
    </row>
    <row r="179" spans="1:7" s="18" customFormat="1" ht="12.75">
      <c r="A179" s="324" t="s">
        <v>244</v>
      </c>
      <c r="B179" s="553" t="s">
        <v>68</v>
      </c>
      <c r="C179" s="465"/>
      <c r="D179" s="466">
        <f>SUM(D180:D180)</f>
        <v>1997.5</v>
      </c>
      <c r="E179" s="523"/>
      <c r="F179" s="128"/>
      <c r="G179" s="128"/>
    </row>
    <row r="180" spans="1:7" ht="12.75">
      <c r="A180" s="322" t="s">
        <v>245</v>
      </c>
      <c r="B180" s="553" t="s">
        <v>246</v>
      </c>
      <c r="C180" s="473"/>
      <c r="D180" s="474">
        <v>1997.5</v>
      </c>
      <c r="E180" s="523"/>
      <c r="F180" s="128"/>
      <c r="G180" s="128"/>
    </row>
    <row r="181" spans="1:7" ht="12.75">
      <c r="A181" s="526">
        <v>31</v>
      </c>
      <c r="B181" s="527" t="s">
        <v>40</v>
      </c>
      <c r="C181" s="462">
        <f aca="true" t="shared" si="14" ref="C181:D181">C182</f>
        <v>1360</v>
      </c>
      <c r="D181" s="578">
        <f t="shared" si="14"/>
        <v>1599.81</v>
      </c>
      <c r="E181" s="518">
        <f>(D181/C181)*100</f>
        <v>117.63308823529411</v>
      </c>
      <c r="F181" s="128"/>
      <c r="G181" s="128"/>
    </row>
    <row r="182" spans="1:7" s="18" customFormat="1" ht="12.75">
      <c r="A182" s="463">
        <v>4</v>
      </c>
      <c r="B182" s="464" t="s">
        <v>19</v>
      </c>
      <c r="C182" s="476">
        <f>SUM(C183,C186)</f>
        <v>1360</v>
      </c>
      <c r="D182" s="577">
        <f>SUM(D183,D186)</f>
        <v>1599.81</v>
      </c>
      <c r="E182" s="523">
        <f t="shared" si="9"/>
        <v>117.63308823529411</v>
      </c>
      <c r="F182" s="128"/>
      <c r="G182" s="128"/>
    </row>
    <row r="183" spans="1:7" s="9" customFormat="1" ht="30">
      <c r="A183" s="324" t="s">
        <v>234</v>
      </c>
      <c r="B183" s="553" t="s">
        <v>238</v>
      </c>
      <c r="C183" s="480"/>
      <c r="D183" s="481">
        <f>SUM(D184)</f>
        <v>239.81</v>
      </c>
      <c r="E183" s="523" t="e">
        <f t="shared" si="9"/>
        <v>#DIV/0!</v>
      </c>
      <c r="F183" s="129"/>
      <c r="G183" s="129"/>
    </row>
    <row r="184" spans="1:7" s="18" customFormat="1" ht="12.75">
      <c r="A184" s="324" t="s">
        <v>235</v>
      </c>
      <c r="B184" s="553" t="s">
        <v>239</v>
      </c>
      <c r="C184" s="476"/>
      <c r="D184" s="477">
        <f>SUM(D185)</f>
        <v>239.81</v>
      </c>
      <c r="E184" s="523"/>
      <c r="F184" s="128"/>
      <c r="G184" s="128"/>
    </row>
    <row r="185" spans="1:7" ht="12.75">
      <c r="A185" s="549" t="s">
        <v>240</v>
      </c>
      <c r="B185" s="569" t="s">
        <v>241</v>
      </c>
      <c r="C185" s="570"/>
      <c r="D185" s="571">
        <v>239.81</v>
      </c>
      <c r="E185" s="572"/>
      <c r="F185" s="128"/>
      <c r="G185" s="128"/>
    </row>
    <row r="186" spans="1:5" ht="30">
      <c r="A186" s="324" t="s">
        <v>242</v>
      </c>
      <c r="B186" s="553" t="s">
        <v>243</v>
      </c>
      <c r="C186" s="576">
        <v>1360</v>
      </c>
      <c r="D186" s="579">
        <f>D187</f>
        <v>1360</v>
      </c>
      <c r="E186" s="523">
        <f aca="true" t="shared" si="15" ref="E186">(D186/C186)*100</f>
        <v>100</v>
      </c>
    </row>
    <row r="187" spans="1:5" ht="12.75">
      <c r="A187" s="324" t="s">
        <v>244</v>
      </c>
      <c r="B187" s="553" t="s">
        <v>68</v>
      </c>
      <c r="C187" s="573"/>
      <c r="D187" s="580">
        <f>D188</f>
        <v>1360</v>
      </c>
      <c r="E187" s="575"/>
    </row>
    <row r="188" spans="1:5" ht="12.75">
      <c r="A188" s="322" t="s">
        <v>245</v>
      </c>
      <c r="B188" s="553" t="s">
        <v>246</v>
      </c>
      <c r="C188" s="573"/>
      <c r="D188" s="574">
        <v>1360</v>
      </c>
      <c r="E188" s="575"/>
    </row>
  </sheetData>
  <mergeCells count="3">
    <mergeCell ref="A5:B5"/>
    <mergeCell ref="A1:E1"/>
    <mergeCell ref="A2:E2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28125" style="0" customWidth="1"/>
    <col min="2" max="2" width="34.00390625" style="0" customWidth="1"/>
    <col min="3" max="3" width="7.421875" style="155" customWidth="1"/>
    <col min="4" max="4" width="11.57421875" style="156" customWidth="1"/>
    <col min="5" max="5" width="12.00390625" style="156" customWidth="1"/>
    <col min="6" max="6" width="9.28125" style="0" customWidth="1"/>
    <col min="7" max="7" width="6.140625" style="0" customWidth="1"/>
    <col min="8" max="8" width="5.57421875" style="0" customWidth="1"/>
    <col min="10" max="10" width="10.140625" style="0" bestFit="1" customWidth="1"/>
    <col min="12" max="12" width="10.140625" style="0" bestFit="1" customWidth="1"/>
    <col min="13" max="13" width="11.7109375" style="0" bestFit="1" customWidth="1"/>
  </cols>
  <sheetData>
    <row r="1" spans="2:5" ht="15">
      <c r="B1" s="775" t="s">
        <v>200</v>
      </c>
      <c r="C1" s="775"/>
      <c r="D1" s="775"/>
      <c r="E1" s="775"/>
    </row>
    <row r="2" spans="1:6" ht="15">
      <c r="A2" s="775" t="s">
        <v>201</v>
      </c>
      <c r="B2" s="775"/>
      <c r="C2" s="775"/>
      <c r="D2" s="775"/>
      <c r="E2" s="775"/>
      <c r="F2" s="775"/>
    </row>
    <row r="3" ht="13.5" thickBot="1"/>
    <row r="4" spans="1:6" ht="45.75" thickBot="1">
      <c r="A4" s="157" t="s">
        <v>202</v>
      </c>
      <c r="B4" s="158" t="s">
        <v>203</v>
      </c>
      <c r="C4" s="159" t="s">
        <v>204</v>
      </c>
      <c r="D4" s="160" t="s">
        <v>216</v>
      </c>
      <c r="E4" s="161" t="s">
        <v>205</v>
      </c>
      <c r="F4" s="162" t="s">
        <v>102</v>
      </c>
    </row>
    <row r="5" spans="1:6" ht="25.5">
      <c r="A5" s="163"/>
      <c r="B5" s="164">
        <v>1</v>
      </c>
      <c r="C5" s="165">
        <v>2</v>
      </c>
      <c r="D5" s="166">
        <v>3</v>
      </c>
      <c r="E5" s="166">
        <v>4</v>
      </c>
      <c r="F5" s="167" t="s">
        <v>206</v>
      </c>
    </row>
    <row r="6" spans="1:6" ht="15">
      <c r="A6" s="168">
        <v>1</v>
      </c>
      <c r="B6" s="169" t="s">
        <v>40</v>
      </c>
      <c r="C6" s="170"/>
      <c r="D6" s="171"/>
      <c r="E6" s="171"/>
      <c r="F6" s="172"/>
    </row>
    <row r="7" spans="1:6" ht="15">
      <c r="A7" s="173"/>
      <c r="B7" s="174" t="s">
        <v>207</v>
      </c>
      <c r="C7" s="175"/>
      <c r="D7" s="176">
        <v>612833</v>
      </c>
      <c r="E7" s="182">
        <v>353163.53</v>
      </c>
      <c r="F7" s="177">
        <f>E7/D7*100</f>
        <v>57.6280210106179</v>
      </c>
    </row>
    <row r="8" spans="1:6" ht="15">
      <c r="A8" s="173"/>
      <c r="B8" s="178" t="s">
        <v>208</v>
      </c>
      <c r="C8" s="175"/>
      <c r="D8" s="176">
        <v>612833</v>
      </c>
      <c r="E8" s="202">
        <v>577851.05</v>
      </c>
      <c r="F8" s="177">
        <f aca="true" t="shared" si="0" ref="F8:F20">E8/D8*100</f>
        <v>94.29176464061172</v>
      </c>
    </row>
    <row r="9" spans="1:12" ht="15">
      <c r="A9" s="168">
        <v>91</v>
      </c>
      <c r="B9" s="180" t="s">
        <v>209</v>
      </c>
      <c r="C9" s="170"/>
      <c r="D9" s="171">
        <v>0</v>
      </c>
      <c r="E9" s="171">
        <v>0</v>
      </c>
      <c r="F9" s="172"/>
      <c r="J9" s="156"/>
      <c r="L9" s="156"/>
    </row>
    <row r="10" spans="1:6" ht="15">
      <c r="A10" s="168">
        <v>3</v>
      </c>
      <c r="B10" s="169" t="s">
        <v>53</v>
      </c>
      <c r="C10" s="170"/>
      <c r="D10" s="171"/>
      <c r="E10" s="171"/>
      <c r="F10" s="172"/>
    </row>
    <row r="11" spans="1:6" ht="15">
      <c r="A11" s="173"/>
      <c r="B11" s="174" t="s">
        <v>210</v>
      </c>
      <c r="C11" s="175"/>
      <c r="D11" s="176">
        <v>67360</v>
      </c>
      <c r="E11" s="171">
        <v>36156.86</v>
      </c>
      <c r="F11" s="181">
        <f>E11/D11*100</f>
        <v>53.677048693586705</v>
      </c>
    </row>
    <row r="12" spans="1:6" ht="15">
      <c r="A12" s="173"/>
      <c r="B12" s="174" t="s">
        <v>208</v>
      </c>
      <c r="C12" s="175"/>
      <c r="D12" s="176">
        <v>67360</v>
      </c>
      <c r="E12" s="171">
        <v>50306.04</v>
      </c>
      <c r="F12" s="181">
        <f>E12/D12*100</f>
        <v>74.68236342042755</v>
      </c>
    </row>
    <row r="13" spans="1:6" ht="15">
      <c r="A13" s="168">
        <v>93</v>
      </c>
      <c r="B13" s="180" t="s">
        <v>211</v>
      </c>
      <c r="C13" s="170">
        <v>0</v>
      </c>
      <c r="D13" s="171">
        <v>0</v>
      </c>
      <c r="E13" s="171">
        <v>0</v>
      </c>
      <c r="F13" s="172"/>
    </row>
    <row r="14" spans="1:6" ht="15">
      <c r="A14" s="168">
        <v>4</v>
      </c>
      <c r="B14" s="169" t="s">
        <v>56</v>
      </c>
      <c r="C14" s="170"/>
      <c r="D14" s="171"/>
      <c r="E14" s="171"/>
      <c r="F14" s="172"/>
    </row>
    <row r="15" spans="1:6" ht="15">
      <c r="A15" s="173"/>
      <c r="B15" s="174" t="s">
        <v>207</v>
      </c>
      <c r="C15" s="170"/>
      <c r="D15" s="171">
        <v>27000</v>
      </c>
      <c r="E15" s="694">
        <v>69385.18</v>
      </c>
      <c r="F15" s="181">
        <f t="shared" si="0"/>
        <v>256.9821481481481</v>
      </c>
    </row>
    <row r="16" spans="1:6" ht="15">
      <c r="A16" s="173"/>
      <c r="B16" s="174" t="s">
        <v>208</v>
      </c>
      <c r="C16" s="170"/>
      <c r="D16" s="183">
        <v>27000</v>
      </c>
      <c r="E16" s="182">
        <v>0</v>
      </c>
      <c r="F16" s="177">
        <f t="shared" si="0"/>
        <v>0</v>
      </c>
    </row>
    <row r="17" spans="1:6" ht="15">
      <c r="A17" s="168">
        <v>94</v>
      </c>
      <c r="B17" s="180" t="s">
        <v>211</v>
      </c>
      <c r="C17" s="184"/>
      <c r="D17" s="185">
        <v>0</v>
      </c>
      <c r="E17" s="203">
        <v>0</v>
      </c>
      <c r="F17" s="177" t="e">
        <f t="shared" si="0"/>
        <v>#DIV/0!</v>
      </c>
    </row>
    <row r="18" spans="1:6" ht="15">
      <c r="A18" s="168">
        <v>5</v>
      </c>
      <c r="B18" s="169" t="s">
        <v>32</v>
      </c>
      <c r="C18" s="170"/>
      <c r="D18" s="183"/>
      <c r="E18" s="171"/>
      <c r="F18" s="172"/>
    </row>
    <row r="19" spans="1:6" ht="15">
      <c r="A19" s="173"/>
      <c r="B19" s="174" t="s">
        <v>207</v>
      </c>
      <c r="C19" s="170"/>
      <c r="D19" s="183">
        <v>18582</v>
      </c>
      <c r="E19" s="179">
        <v>22917.57</v>
      </c>
      <c r="F19" s="181">
        <f t="shared" si="0"/>
        <v>123.33209557636422</v>
      </c>
    </row>
    <row r="20" spans="1:6" ht="12.75">
      <c r="A20" s="173"/>
      <c r="B20" s="174" t="s">
        <v>208</v>
      </c>
      <c r="C20" s="170"/>
      <c r="D20" s="183">
        <v>18582</v>
      </c>
      <c r="E20" s="171">
        <v>26439.25</v>
      </c>
      <c r="F20" s="177">
        <f t="shared" si="0"/>
        <v>142.28419976321172</v>
      </c>
    </row>
    <row r="21" spans="1:6" ht="15">
      <c r="A21" s="168">
        <v>95</v>
      </c>
      <c r="B21" s="180" t="s">
        <v>211</v>
      </c>
      <c r="C21" s="170">
        <v>0</v>
      </c>
      <c r="D21" s="171">
        <v>0</v>
      </c>
      <c r="E21" s="171">
        <v>0</v>
      </c>
      <c r="F21" s="172"/>
    </row>
    <row r="22" spans="1:6" ht="12.75">
      <c r="A22" s="173"/>
      <c r="B22" s="178"/>
      <c r="C22" s="170"/>
      <c r="D22" s="171"/>
      <c r="E22" s="171"/>
      <c r="F22" s="172"/>
    </row>
    <row r="23" spans="1:6" ht="15">
      <c r="A23" s="173"/>
      <c r="B23" s="186" t="s">
        <v>61</v>
      </c>
      <c r="C23" s="187">
        <f>C7+C11+C15+C19</f>
        <v>0</v>
      </c>
      <c r="D23" s="179">
        <f>D7+D11+D15+D19</f>
        <v>725775</v>
      </c>
      <c r="E23" s="179">
        <f>E7+E11+E15+E19</f>
        <v>481623.14</v>
      </c>
      <c r="F23" s="188">
        <f>E23/D23*100</f>
        <v>66.35984154868933</v>
      </c>
    </row>
    <row r="24" spans="1:6" ht="15">
      <c r="A24" s="173"/>
      <c r="B24" s="186" t="s">
        <v>23</v>
      </c>
      <c r="C24" s="187">
        <f>C8+C12+C16+C20</f>
        <v>0</v>
      </c>
      <c r="D24" s="179">
        <f>D8+D12+D16+D17+D20</f>
        <v>725775</v>
      </c>
      <c r="E24" s="179">
        <f>E8+E12+E16+E17+E20</f>
        <v>654596.3400000001</v>
      </c>
      <c r="F24" s="189">
        <f>E24/D24*100</f>
        <v>90.19273741862148</v>
      </c>
    </row>
    <row r="25" spans="1:6" ht="30.75" thickBot="1">
      <c r="A25" s="190"/>
      <c r="B25" s="191" t="s">
        <v>212</v>
      </c>
      <c r="C25" s="192">
        <f>C17</f>
        <v>0</v>
      </c>
      <c r="D25" s="193">
        <f>D17</f>
        <v>0</v>
      </c>
      <c r="E25" s="194"/>
      <c r="F25" s="204" t="e">
        <f>E25/D25*100</f>
        <v>#DIV/0!</v>
      </c>
    </row>
    <row r="41" ht="16.5" customHeight="1"/>
    <row r="42" ht="16.5" customHeight="1"/>
    <row r="43" ht="16.5" customHeight="1"/>
    <row r="44" ht="16.5" customHeight="1"/>
    <row r="45" ht="16.5" customHeight="1"/>
    <row r="51" spans="2:5" s="206" customFormat="1" ht="31.5" customHeight="1">
      <c r="B51" s="776"/>
      <c r="C51" s="776"/>
      <c r="D51" s="776"/>
      <c r="E51" s="776"/>
    </row>
    <row r="52" spans="2:5" s="206" customFormat="1" ht="31.5" customHeight="1">
      <c r="B52" s="777"/>
      <c r="C52" s="778"/>
      <c r="D52" s="778"/>
      <c r="E52" s="778"/>
    </row>
    <row r="53" spans="3:5" s="206" customFormat="1" ht="12.75">
      <c r="C53" s="196"/>
      <c r="D53" s="207"/>
      <c r="E53" s="207"/>
    </row>
    <row r="54" spans="2:5" s="206" customFormat="1" ht="15">
      <c r="B54" s="779"/>
      <c r="C54" s="779"/>
      <c r="D54" s="779"/>
      <c r="E54" s="779"/>
    </row>
    <row r="55" spans="3:5" s="206" customFormat="1" ht="12.75">
      <c r="C55" s="196"/>
      <c r="D55" s="207"/>
      <c r="E55" s="207"/>
    </row>
    <row r="56" spans="1:7" s="206" customFormat="1" ht="15">
      <c r="A56" s="208"/>
      <c r="B56" s="209"/>
      <c r="C56" s="196"/>
      <c r="D56" s="207"/>
      <c r="E56" s="207"/>
      <c r="G56" s="210"/>
    </row>
    <row r="57" spans="1:5" s="206" customFormat="1" ht="15">
      <c r="A57" s="211"/>
      <c r="B57" s="212"/>
      <c r="C57" s="196"/>
      <c r="D57" s="207"/>
      <c r="E57" s="207"/>
    </row>
    <row r="58" spans="1:6" s="206" customFormat="1" ht="15">
      <c r="A58" s="213"/>
      <c r="B58" s="214"/>
      <c r="C58" s="215"/>
      <c r="D58" s="216"/>
      <c r="E58" s="216"/>
      <c r="F58" s="217"/>
    </row>
    <row r="59" spans="1:6" s="206" customFormat="1" ht="15">
      <c r="A59" s="213"/>
      <c r="B59" s="214"/>
      <c r="C59" s="215"/>
      <c r="D59" s="215"/>
      <c r="E59" s="215"/>
      <c r="F59" s="218"/>
    </row>
    <row r="60" spans="1:6" s="206" customFormat="1" ht="15">
      <c r="A60" s="219"/>
      <c r="B60" s="195"/>
      <c r="C60" s="220"/>
      <c r="D60" s="197"/>
      <c r="E60" s="197"/>
      <c r="F60" s="221"/>
    </row>
    <row r="61" spans="1:6" s="206" customFormat="1" ht="15">
      <c r="A61" s="222"/>
      <c r="B61" s="223"/>
      <c r="C61" s="224"/>
      <c r="D61" s="225"/>
      <c r="E61" s="225"/>
      <c r="F61" s="221"/>
    </row>
    <row r="62" spans="1:13" s="206" customFormat="1" ht="15">
      <c r="A62" s="222"/>
      <c r="B62" s="223"/>
      <c r="C62" s="224"/>
      <c r="D62" s="226"/>
      <c r="E62" s="225"/>
      <c r="F62" s="221"/>
      <c r="M62" s="207"/>
    </row>
    <row r="63" spans="1:6" s="206" customFormat="1" ht="32.25" customHeight="1">
      <c r="A63" s="773"/>
      <c r="B63" s="774"/>
      <c r="C63" s="224"/>
      <c r="D63" s="197"/>
      <c r="E63" s="197"/>
      <c r="F63" s="221"/>
    </row>
    <row r="64" spans="3:5" s="206" customFormat="1" ht="12.75">
      <c r="C64" s="196"/>
      <c r="D64" s="207"/>
      <c r="E64" s="207"/>
    </row>
    <row r="65" spans="1:5" s="206" customFormat="1" ht="15">
      <c r="A65" s="780"/>
      <c r="B65" s="780"/>
      <c r="C65" s="196"/>
      <c r="D65" s="207"/>
      <c r="E65" s="207"/>
    </row>
    <row r="66" spans="3:5" s="206" customFormat="1" ht="12.75">
      <c r="C66" s="196"/>
      <c r="D66" s="207"/>
      <c r="E66" s="207"/>
    </row>
    <row r="67" spans="1:6" s="206" customFormat="1" ht="15">
      <c r="A67" s="213"/>
      <c r="B67" s="214"/>
      <c r="C67" s="215"/>
      <c r="D67" s="216"/>
      <c r="E67" s="216"/>
      <c r="F67" s="217"/>
    </row>
    <row r="68" spans="1:13" s="206" customFormat="1" ht="15">
      <c r="A68" s="213"/>
      <c r="B68" s="214"/>
      <c r="C68" s="215"/>
      <c r="D68" s="215"/>
      <c r="E68" s="227"/>
      <c r="F68" s="218"/>
      <c r="M68" s="207"/>
    </row>
    <row r="69" spans="1:6" s="206" customFormat="1" ht="15">
      <c r="A69" s="228"/>
      <c r="B69" s="195"/>
      <c r="C69" s="229"/>
      <c r="D69" s="197"/>
      <c r="E69" s="197"/>
      <c r="F69" s="221"/>
    </row>
    <row r="70" spans="1:6" s="206" customFormat="1" ht="15">
      <c r="A70" s="211"/>
      <c r="B70" s="195"/>
      <c r="C70" s="229"/>
      <c r="D70" s="226"/>
      <c r="E70" s="230"/>
      <c r="F70" s="231"/>
    </row>
    <row r="71" spans="1:6" s="206" customFormat="1" ht="15">
      <c r="A71" s="781"/>
      <c r="B71" s="781"/>
      <c r="C71" s="229"/>
      <c r="D71" s="197"/>
      <c r="E71" s="197"/>
      <c r="F71" s="221"/>
    </row>
    <row r="72" spans="1:5" s="206" customFormat="1" ht="15">
      <c r="A72" s="232"/>
      <c r="B72" s="232"/>
      <c r="C72" s="196"/>
      <c r="D72" s="207"/>
      <c r="E72" s="207"/>
    </row>
    <row r="73" spans="1:5" s="206" customFormat="1" ht="15">
      <c r="A73" s="232"/>
      <c r="B73" s="232"/>
      <c r="C73" s="196"/>
      <c r="D73" s="207"/>
      <c r="E73" s="207"/>
    </row>
    <row r="74" spans="1:5" s="206" customFormat="1" ht="15">
      <c r="A74" s="232"/>
      <c r="B74" s="232"/>
      <c r="C74" s="196"/>
      <c r="D74" s="207"/>
      <c r="E74" s="207"/>
    </row>
    <row r="75" spans="1:5" s="206" customFormat="1" ht="15">
      <c r="A75" s="232"/>
      <c r="B75" s="232"/>
      <c r="C75" s="196"/>
      <c r="D75" s="207"/>
      <c r="E75" s="207"/>
    </row>
    <row r="76" spans="1:5" s="206" customFormat="1" ht="15">
      <c r="A76" s="232"/>
      <c r="B76" s="232"/>
      <c r="C76" s="196"/>
      <c r="D76" s="207"/>
      <c r="E76" s="207"/>
    </row>
    <row r="77" spans="1:5" s="206" customFormat="1" ht="15">
      <c r="A77" s="232"/>
      <c r="B77" s="232"/>
      <c r="C77" s="196"/>
      <c r="D77" s="207"/>
      <c r="E77" s="207"/>
    </row>
    <row r="78" spans="1:5" s="206" customFormat="1" ht="15">
      <c r="A78" s="232"/>
      <c r="B78" s="232"/>
      <c r="C78" s="196"/>
      <c r="D78" s="207"/>
      <c r="E78" s="207"/>
    </row>
    <row r="79" spans="1:5" s="206" customFormat="1" ht="15">
      <c r="A79" s="232"/>
      <c r="B79" s="232"/>
      <c r="C79" s="196"/>
      <c r="D79" s="207"/>
      <c r="E79" s="207"/>
    </row>
    <row r="80" spans="1:5" s="206" customFormat="1" ht="15">
      <c r="A80" s="232"/>
      <c r="B80" s="232"/>
      <c r="C80" s="196"/>
      <c r="D80" s="207"/>
      <c r="E80" s="207"/>
    </row>
    <row r="81" spans="1:5" s="206" customFormat="1" ht="15">
      <c r="A81" s="232"/>
      <c r="B81" s="232"/>
      <c r="C81" s="196"/>
      <c r="D81" s="207"/>
      <c r="E81" s="207"/>
    </row>
    <row r="82" spans="1:5" s="206" customFormat="1" ht="15">
      <c r="A82" s="232"/>
      <c r="B82" s="232"/>
      <c r="C82" s="196"/>
      <c r="D82" s="207"/>
      <c r="E82" s="207"/>
    </row>
    <row r="83" spans="1:5" s="206" customFormat="1" ht="15">
      <c r="A83" s="233"/>
      <c r="B83" s="233"/>
      <c r="C83" s="234"/>
      <c r="D83" s="207"/>
      <c r="E83" s="207"/>
    </row>
    <row r="84" spans="3:5" s="206" customFormat="1" ht="12.75">
      <c r="C84" s="196"/>
      <c r="D84" s="207"/>
      <c r="E84" s="207"/>
    </row>
    <row r="85" spans="1:6" s="206" customFormat="1" ht="15">
      <c r="A85" s="213"/>
      <c r="B85" s="214"/>
      <c r="C85" s="215"/>
      <c r="D85" s="216"/>
      <c r="E85" s="216"/>
      <c r="F85" s="217"/>
    </row>
    <row r="86" spans="1:6" s="206" customFormat="1" ht="15">
      <c r="A86" s="235"/>
      <c r="B86" s="235"/>
      <c r="C86" s="236"/>
      <c r="D86" s="236"/>
      <c r="E86" s="237"/>
      <c r="F86" s="218"/>
    </row>
    <row r="87" spans="1:6" s="206" customFormat="1" ht="15">
      <c r="A87" s="238"/>
      <c r="B87" s="195"/>
      <c r="C87" s="236"/>
      <c r="D87" s="239"/>
      <c r="E87" s="240"/>
      <c r="F87" s="218"/>
    </row>
    <row r="88" spans="2:6" s="206" customFormat="1" ht="15">
      <c r="B88" s="211"/>
      <c r="C88" s="241"/>
      <c r="D88" s="197"/>
      <c r="E88" s="207"/>
      <c r="F88" s="207"/>
    </row>
    <row r="89" spans="2:6" s="206" customFormat="1" ht="15">
      <c r="B89" s="223"/>
      <c r="C89" s="224"/>
      <c r="D89" s="225"/>
      <c r="E89" s="242"/>
      <c r="F89" s="243"/>
    </row>
    <row r="90" spans="2:6" s="206" customFormat="1" ht="15">
      <c r="B90" s="223"/>
      <c r="C90" s="224"/>
      <c r="D90" s="225"/>
      <c r="E90" s="244"/>
      <c r="F90" s="243"/>
    </row>
    <row r="91" spans="1:6" s="206" customFormat="1" ht="15">
      <c r="A91" s="773"/>
      <c r="B91" s="773"/>
      <c r="C91" s="229"/>
      <c r="D91" s="226"/>
      <c r="E91" s="197"/>
      <c r="F91" s="207"/>
    </row>
    <row r="92" spans="3:5" s="206" customFormat="1" ht="12.75">
      <c r="C92" s="196"/>
      <c r="D92" s="207"/>
      <c r="E92" s="207"/>
    </row>
    <row r="93" spans="3:5" s="206" customFormat="1" ht="12.75">
      <c r="C93" s="196"/>
      <c r="D93" s="207"/>
      <c r="E93" s="207"/>
    </row>
    <row r="94" spans="1:5" s="206" customFormat="1" ht="15">
      <c r="A94" s="208"/>
      <c r="B94" s="208"/>
      <c r="C94" s="196"/>
      <c r="D94" s="207"/>
      <c r="E94" s="207"/>
    </row>
    <row r="95" spans="3:5" s="206" customFormat="1" ht="12.75">
      <c r="C95" s="196"/>
      <c r="D95" s="207"/>
      <c r="E95" s="207"/>
    </row>
    <row r="96" spans="1:6" s="206" customFormat="1" ht="15">
      <c r="A96" s="213"/>
      <c r="B96" s="214"/>
      <c r="C96" s="215"/>
      <c r="D96" s="216"/>
      <c r="E96" s="216"/>
      <c r="F96" s="217"/>
    </row>
    <row r="97" spans="1:7" s="206" customFormat="1" ht="15">
      <c r="A97" s="213"/>
      <c r="B97" s="214"/>
      <c r="C97" s="215"/>
      <c r="D97" s="215"/>
      <c r="E97" s="215"/>
      <c r="F97" s="218"/>
      <c r="G97" s="212"/>
    </row>
    <row r="98" spans="1:6" s="206" customFormat="1" ht="15">
      <c r="A98" s="219"/>
      <c r="B98" s="195"/>
      <c r="C98" s="241"/>
      <c r="D98" s="226"/>
      <c r="E98" s="197"/>
      <c r="F98" s="221"/>
    </row>
    <row r="99" spans="1:6" s="206" customFormat="1" ht="15">
      <c r="A99" s="245"/>
      <c r="B99" s="195"/>
      <c r="C99" s="229"/>
      <c r="D99" s="197"/>
      <c r="E99" s="197"/>
      <c r="F99" s="228"/>
    </row>
    <row r="100" spans="1:6" s="206" customFormat="1" ht="15">
      <c r="A100" s="245"/>
      <c r="B100" s="195"/>
      <c r="C100" s="229"/>
      <c r="D100" s="197"/>
      <c r="E100" s="197"/>
      <c r="F100" s="228"/>
    </row>
    <row r="101" spans="1:6" s="206" customFormat="1" ht="15">
      <c r="A101" s="245"/>
      <c r="B101" s="195"/>
      <c r="C101" s="229"/>
      <c r="D101" s="226"/>
      <c r="E101" s="197"/>
      <c r="F101" s="221"/>
    </row>
    <row r="102" spans="1:6" s="206" customFormat="1" ht="15">
      <c r="A102" s="222"/>
      <c r="B102" s="223"/>
      <c r="C102" s="224"/>
      <c r="D102" s="226"/>
      <c r="E102" s="225"/>
      <c r="F102" s="221"/>
    </row>
    <row r="103" spans="1:6" s="206" customFormat="1" ht="15">
      <c r="A103" s="781"/>
      <c r="B103" s="781"/>
      <c r="C103" s="229"/>
      <c r="D103" s="226"/>
      <c r="E103" s="197"/>
      <c r="F103" s="197"/>
    </row>
    <row r="104" spans="3:5" s="206" customFormat="1" ht="12.75">
      <c r="C104" s="196"/>
      <c r="D104" s="207"/>
      <c r="E104" s="207"/>
    </row>
    <row r="105" spans="1:5" s="206" customFormat="1" ht="15">
      <c r="A105" s="208"/>
      <c r="B105" s="208"/>
      <c r="C105" s="234"/>
      <c r="D105" s="246"/>
      <c r="E105" s="207"/>
    </row>
    <row r="106" spans="3:5" s="206" customFormat="1" ht="12.75">
      <c r="C106" s="196"/>
      <c r="D106" s="207"/>
      <c r="E106" s="207"/>
    </row>
    <row r="107" spans="1:6" s="206" customFormat="1" ht="15">
      <c r="A107" s="213"/>
      <c r="B107" s="214"/>
      <c r="C107" s="215"/>
      <c r="D107" s="216"/>
      <c r="E107" s="216"/>
      <c r="F107" s="217"/>
    </row>
    <row r="108" spans="2:6" s="206" customFormat="1" ht="15">
      <c r="B108" s="214"/>
      <c r="C108" s="215"/>
      <c r="D108" s="215"/>
      <c r="E108" s="215"/>
      <c r="F108" s="218"/>
    </row>
    <row r="109" spans="1:5" s="206" customFormat="1" ht="15">
      <c r="A109" s="211"/>
      <c r="B109" s="211"/>
      <c r="C109" s="229"/>
      <c r="D109" s="247"/>
      <c r="E109" s="207"/>
    </row>
    <row r="110" spans="1:5" s="206" customFormat="1" ht="15">
      <c r="A110" s="212"/>
      <c r="B110" s="212"/>
      <c r="C110" s="224"/>
      <c r="D110" s="247"/>
      <c r="E110" s="207"/>
    </row>
    <row r="111" spans="1:5" s="206" customFormat="1" ht="15">
      <c r="A111" s="773"/>
      <c r="B111" s="773"/>
      <c r="C111" s="229"/>
      <c r="D111" s="247"/>
      <c r="E111" s="207"/>
    </row>
    <row r="112" spans="3:5" s="206" customFormat="1" ht="12.75">
      <c r="C112" s="196"/>
      <c r="D112" s="207"/>
      <c r="E112" s="207"/>
    </row>
    <row r="113" spans="3:5" s="206" customFormat="1" ht="12.75">
      <c r="C113" s="196"/>
      <c r="D113" s="207"/>
      <c r="E113" s="207"/>
    </row>
    <row r="114" spans="3:5" s="206" customFormat="1" ht="12.75">
      <c r="C114" s="196"/>
      <c r="D114" s="207"/>
      <c r="E114" s="207"/>
    </row>
    <row r="115" spans="3:5" s="206" customFormat="1" ht="12.75" customHeight="1">
      <c r="C115" s="196"/>
      <c r="D115" s="207"/>
      <c r="E115" s="207"/>
    </row>
    <row r="116" spans="2:5" s="206" customFormat="1" ht="21">
      <c r="B116" s="782"/>
      <c r="C116" s="782"/>
      <c r="D116" s="782"/>
      <c r="E116" s="782"/>
    </row>
    <row r="117" spans="3:5" s="206" customFormat="1" ht="12.75">
      <c r="C117" s="196"/>
      <c r="D117" s="207"/>
      <c r="E117" s="207"/>
    </row>
    <row r="118" spans="1:5" s="206" customFormat="1" ht="39.75" customHeight="1">
      <c r="A118" s="783"/>
      <c r="B118" s="783"/>
      <c r="C118" s="196"/>
      <c r="D118" s="207"/>
      <c r="E118" s="207"/>
    </row>
    <row r="119" spans="1:5" s="206" customFormat="1" ht="21">
      <c r="A119" s="248"/>
      <c r="B119" s="248"/>
      <c r="C119" s="196"/>
      <c r="D119" s="207"/>
      <c r="E119" s="207"/>
    </row>
    <row r="120" spans="1:5" s="206" customFormat="1" ht="15">
      <c r="A120" s="249"/>
      <c r="B120" s="249"/>
      <c r="C120" s="196"/>
      <c r="D120" s="207"/>
      <c r="E120" s="207"/>
    </row>
    <row r="121" spans="3:5" s="206" customFormat="1" ht="12.75">
      <c r="C121" s="196"/>
      <c r="D121" s="207"/>
      <c r="E121" s="207"/>
    </row>
    <row r="122" spans="1:6" s="206" customFormat="1" ht="75" customHeight="1">
      <c r="A122" s="250"/>
      <c r="B122" s="251"/>
      <c r="C122" s="252"/>
      <c r="D122" s="253"/>
      <c r="E122" s="254"/>
      <c r="F122" s="252"/>
    </row>
    <row r="123" spans="2:6" s="206" customFormat="1" ht="15">
      <c r="B123" s="219"/>
      <c r="C123" s="219"/>
      <c r="D123" s="255"/>
      <c r="E123" s="256"/>
      <c r="F123" s="252"/>
    </row>
    <row r="124" spans="1:6" s="206" customFormat="1" ht="15">
      <c r="A124" s="257"/>
      <c r="B124" s="195"/>
      <c r="C124" s="229"/>
      <c r="D124" s="226"/>
      <c r="E124" s="226"/>
      <c r="F124" s="226"/>
    </row>
    <row r="125" spans="1:6" s="206" customFormat="1" ht="15">
      <c r="A125" s="258"/>
      <c r="B125" s="195"/>
      <c r="C125" s="229"/>
      <c r="D125" s="226"/>
      <c r="E125" s="226"/>
      <c r="F125" s="226"/>
    </row>
    <row r="126" spans="1:6" s="206" customFormat="1" ht="15">
      <c r="A126" s="258"/>
      <c r="B126" s="223"/>
      <c r="C126" s="224"/>
      <c r="D126" s="225"/>
      <c r="E126" s="225"/>
      <c r="F126" s="211"/>
    </row>
    <row r="127" spans="1:6" s="206" customFormat="1" ht="15">
      <c r="A127" s="257"/>
      <c r="B127" s="195"/>
      <c r="C127" s="229"/>
      <c r="D127" s="226"/>
      <c r="E127" s="226"/>
      <c r="F127" s="259"/>
    </row>
    <row r="128" spans="1:6" s="206" customFormat="1" ht="15">
      <c r="A128" s="258"/>
      <c r="B128" s="223"/>
      <c r="C128" s="224"/>
      <c r="D128" s="225"/>
      <c r="E128" s="225"/>
      <c r="F128" s="211"/>
    </row>
    <row r="129" spans="1:6" s="206" customFormat="1" ht="15">
      <c r="A129" s="257"/>
      <c r="B129" s="195"/>
      <c r="C129" s="229"/>
      <c r="D129" s="226"/>
      <c r="E129" s="197"/>
      <c r="F129" s="259"/>
    </row>
    <row r="130" spans="1:6" s="206" customFormat="1" ht="15">
      <c r="A130" s="258"/>
      <c r="B130" s="223"/>
      <c r="C130" s="224"/>
      <c r="D130" s="225"/>
      <c r="E130" s="207"/>
      <c r="F130" s="211"/>
    </row>
    <row r="131" spans="1:6" s="206" customFormat="1" ht="15">
      <c r="A131" s="257"/>
      <c r="B131" s="195"/>
      <c r="C131" s="229"/>
      <c r="D131" s="226"/>
      <c r="E131" s="197"/>
      <c r="F131" s="226"/>
    </row>
    <row r="132" spans="1:6" s="206" customFormat="1" ht="15">
      <c r="A132" s="257"/>
      <c r="B132" s="195"/>
      <c r="C132" s="229"/>
      <c r="D132" s="226"/>
      <c r="E132" s="226"/>
      <c r="F132" s="226"/>
    </row>
    <row r="133" spans="1:6" s="206" customFormat="1" ht="15">
      <c r="A133" s="258"/>
      <c r="B133" s="223"/>
      <c r="C133" s="224"/>
      <c r="D133" s="225"/>
      <c r="E133" s="225"/>
      <c r="F133" s="211"/>
    </row>
    <row r="134" spans="1:6" s="206" customFormat="1" ht="15">
      <c r="A134" s="258"/>
      <c r="B134" s="223"/>
      <c r="C134" s="224"/>
      <c r="D134" s="225"/>
      <c r="E134" s="225"/>
      <c r="F134" s="211"/>
    </row>
    <row r="135" spans="1:6" s="206" customFormat="1" ht="15">
      <c r="A135" s="258"/>
      <c r="B135" s="223"/>
      <c r="C135" s="224"/>
      <c r="D135" s="225"/>
      <c r="E135" s="225"/>
      <c r="F135" s="211"/>
    </row>
    <row r="136" spans="1:6" s="206" customFormat="1" ht="15">
      <c r="A136" s="258"/>
      <c r="B136" s="223"/>
      <c r="C136" s="224"/>
      <c r="D136" s="225"/>
      <c r="E136" s="225"/>
      <c r="F136" s="211"/>
    </row>
    <row r="137" spans="1:6" s="206" customFormat="1" ht="15">
      <c r="A137" s="257"/>
      <c r="B137" s="195"/>
      <c r="C137" s="229"/>
      <c r="D137" s="226"/>
      <c r="E137" s="197"/>
      <c r="F137" s="226"/>
    </row>
    <row r="138" spans="1:6" s="206" customFormat="1" ht="15">
      <c r="A138" s="258"/>
      <c r="B138" s="223"/>
      <c r="C138" s="224"/>
      <c r="D138" s="225"/>
      <c r="E138" s="207"/>
      <c r="F138" s="211"/>
    </row>
    <row r="139" spans="1:6" s="206" customFormat="1" ht="15">
      <c r="A139" s="258"/>
      <c r="B139" s="223"/>
      <c r="C139" s="224"/>
      <c r="D139" s="225"/>
      <c r="E139" s="207"/>
      <c r="F139" s="211"/>
    </row>
    <row r="140" spans="1:6" s="206" customFormat="1" ht="15">
      <c r="A140" s="258"/>
      <c r="B140" s="223"/>
      <c r="C140" s="224"/>
      <c r="D140" s="225"/>
      <c r="E140" s="207"/>
      <c r="F140" s="211"/>
    </row>
    <row r="141" spans="1:6" s="206" customFormat="1" ht="15">
      <c r="A141" s="258"/>
      <c r="B141" s="223"/>
      <c r="C141" s="224"/>
      <c r="D141" s="225"/>
      <c r="E141" s="207"/>
      <c r="F141" s="211"/>
    </row>
    <row r="142" spans="1:6" s="206" customFormat="1" ht="15">
      <c r="A142" s="258"/>
      <c r="B142" s="223"/>
      <c r="C142" s="224"/>
      <c r="D142" s="225"/>
      <c r="E142" s="207"/>
      <c r="F142" s="211"/>
    </row>
    <row r="143" spans="1:6" s="206" customFormat="1" ht="15">
      <c r="A143" s="258"/>
      <c r="B143" s="223"/>
      <c r="C143" s="224"/>
      <c r="D143" s="225"/>
      <c r="E143" s="207"/>
      <c r="F143" s="211"/>
    </row>
    <row r="144" spans="1:6" s="206" customFormat="1" ht="12" customHeight="1">
      <c r="A144" s="257"/>
      <c r="B144" s="195"/>
      <c r="C144" s="241"/>
      <c r="D144" s="197"/>
      <c r="E144" s="197"/>
      <c r="F144" s="259"/>
    </row>
    <row r="145" spans="1:6" s="206" customFormat="1" ht="15">
      <c r="A145" s="258"/>
      <c r="B145" s="223"/>
      <c r="C145" s="224"/>
      <c r="D145" s="225"/>
      <c r="E145" s="207"/>
      <c r="F145" s="211"/>
    </row>
    <row r="146" spans="1:6" s="206" customFormat="1" ht="15">
      <c r="A146" s="258"/>
      <c r="B146" s="223"/>
      <c r="C146" s="224"/>
      <c r="D146" s="225"/>
      <c r="E146" s="207"/>
      <c r="F146" s="211"/>
    </row>
    <row r="147" spans="1:6" s="206" customFormat="1" ht="15">
      <c r="A147" s="258"/>
      <c r="B147" s="223"/>
      <c r="C147" s="224"/>
      <c r="D147" s="225"/>
      <c r="E147" s="207"/>
      <c r="F147" s="211"/>
    </row>
    <row r="148" spans="1:6" s="206" customFormat="1" ht="15">
      <c r="A148" s="258"/>
      <c r="B148" s="223"/>
      <c r="C148" s="224"/>
      <c r="D148" s="225"/>
      <c r="E148" s="207"/>
      <c r="F148" s="211"/>
    </row>
    <row r="149" spans="1:6" s="206" customFormat="1" ht="15">
      <c r="A149" s="258"/>
      <c r="B149" s="223"/>
      <c r="C149" s="224"/>
      <c r="D149" s="225"/>
      <c r="E149" s="207"/>
      <c r="F149" s="211"/>
    </row>
    <row r="150" spans="1:6" s="206" customFormat="1" ht="15">
      <c r="A150" s="258"/>
      <c r="B150" s="223"/>
      <c r="C150" s="224"/>
      <c r="D150" s="225"/>
      <c r="E150" s="207"/>
      <c r="F150" s="211"/>
    </row>
    <row r="151" spans="1:6" s="206" customFormat="1" ht="15">
      <c r="A151" s="258"/>
      <c r="B151" s="223"/>
      <c r="C151" s="224"/>
      <c r="D151" s="225"/>
      <c r="E151" s="207"/>
      <c r="F151" s="211"/>
    </row>
    <row r="152" spans="1:6" s="206" customFormat="1" ht="15">
      <c r="A152" s="258"/>
      <c r="B152" s="223"/>
      <c r="C152" s="224"/>
      <c r="D152" s="225"/>
      <c r="E152" s="207"/>
      <c r="F152" s="211"/>
    </row>
    <row r="153" spans="1:6" s="206" customFormat="1" ht="15">
      <c r="A153" s="258"/>
      <c r="B153" s="223"/>
      <c r="C153" s="224"/>
      <c r="D153" s="225"/>
      <c r="E153" s="207"/>
      <c r="F153" s="211"/>
    </row>
    <row r="154" spans="1:6" s="206" customFormat="1" ht="15">
      <c r="A154" s="257"/>
      <c r="B154" s="195"/>
      <c r="C154" s="229"/>
      <c r="D154" s="226"/>
      <c r="E154" s="197"/>
      <c r="F154" s="259"/>
    </row>
    <row r="155" spans="1:6" s="206" customFormat="1" ht="15">
      <c r="A155" s="258"/>
      <c r="B155" s="223"/>
      <c r="C155" s="224"/>
      <c r="D155" s="225"/>
      <c r="E155" s="207"/>
      <c r="F155" s="211"/>
    </row>
    <row r="156" spans="1:6" s="206" customFormat="1" ht="15">
      <c r="A156" s="257"/>
      <c r="B156" s="195"/>
      <c r="C156" s="229"/>
      <c r="D156" s="226"/>
      <c r="E156" s="226"/>
      <c r="F156" s="226"/>
    </row>
    <row r="157" spans="1:6" s="206" customFormat="1" ht="15">
      <c r="A157" s="258"/>
      <c r="B157" s="223"/>
      <c r="C157" s="224"/>
      <c r="D157" s="225"/>
      <c r="E157" s="230"/>
      <c r="F157" s="211"/>
    </row>
    <row r="158" spans="1:6" s="206" customFormat="1" ht="15">
      <c r="A158" s="258"/>
      <c r="B158" s="223"/>
      <c r="C158" s="224"/>
      <c r="D158" s="225"/>
      <c r="E158" s="207"/>
      <c r="F158" s="211"/>
    </row>
    <row r="159" spans="1:6" s="206" customFormat="1" ht="15">
      <c r="A159" s="258"/>
      <c r="B159" s="223"/>
      <c r="C159" s="224"/>
      <c r="D159" s="225"/>
      <c r="E159" s="207"/>
      <c r="F159" s="211"/>
    </row>
    <row r="160" spans="1:6" s="206" customFormat="1" ht="15">
      <c r="A160" s="258"/>
      <c r="B160" s="223"/>
      <c r="C160" s="224"/>
      <c r="D160" s="225"/>
      <c r="E160" s="207"/>
      <c r="F160" s="211"/>
    </row>
    <row r="161" spans="1:6" s="206" customFormat="1" ht="15">
      <c r="A161" s="258"/>
      <c r="B161" s="223"/>
      <c r="C161" s="224"/>
      <c r="D161" s="225"/>
      <c r="E161" s="207"/>
      <c r="F161" s="211"/>
    </row>
    <row r="162" spans="1:6" s="206" customFormat="1" ht="15">
      <c r="A162" s="257"/>
      <c r="B162" s="195"/>
      <c r="C162" s="229"/>
      <c r="D162" s="226"/>
      <c r="E162" s="197"/>
      <c r="F162" s="226"/>
    </row>
    <row r="163" spans="1:6" s="206" customFormat="1" ht="15">
      <c r="A163" s="257"/>
      <c r="B163" s="195"/>
      <c r="C163" s="229"/>
      <c r="D163" s="226"/>
      <c r="E163" s="197"/>
      <c r="F163" s="226"/>
    </row>
    <row r="164" spans="1:6" s="206" customFormat="1" ht="15">
      <c r="A164" s="258"/>
      <c r="B164" s="223"/>
      <c r="C164" s="224"/>
      <c r="D164" s="225"/>
      <c r="E164" s="207"/>
      <c r="F164" s="211"/>
    </row>
    <row r="165" spans="1:6" s="206" customFormat="1" ht="15">
      <c r="A165" s="258"/>
      <c r="B165" s="223"/>
      <c r="C165" s="224"/>
      <c r="D165" s="225"/>
      <c r="E165" s="207"/>
      <c r="F165" s="211"/>
    </row>
    <row r="166" spans="1:6" s="206" customFormat="1" ht="15">
      <c r="A166" s="257"/>
      <c r="B166" s="195"/>
      <c r="C166" s="229"/>
      <c r="D166" s="226"/>
      <c r="E166" s="197"/>
      <c r="F166" s="211"/>
    </row>
    <row r="167" spans="1:6" s="206" customFormat="1" ht="15">
      <c r="A167" s="257"/>
      <c r="B167" s="195"/>
      <c r="C167" s="224"/>
      <c r="D167" s="225"/>
      <c r="E167" s="207"/>
      <c r="F167" s="211"/>
    </row>
    <row r="168" spans="1:6" s="206" customFormat="1" ht="15">
      <c r="A168" s="258"/>
      <c r="B168" s="223"/>
      <c r="C168" s="224"/>
      <c r="D168" s="225"/>
      <c r="E168" s="207"/>
      <c r="F168" s="211"/>
    </row>
    <row r="169" spans="1:6" s="206" customFormat="1" ht="15">
      <c r="A169" s="257"/>
      <c r="B169" s="195"/>
      <c r="C169" s="229"/>
      <c r="D169" s="226"/>
      <c r="E169" s="197"/>
      <c r="F169" s="226"/>
    </row>
    <row r="170" spans="1:6" s="206" customFormat="1" ht="15">
      <c r="A170" s="257"/>
      <c r="B170" s="195"/>
      <c r="C170" s="229"/>
      <c r="D170" s="226"/>
      <c r="E170" s="197"/>
      <c r="F170" s="211"/>
    </row>
    <row r="171" spans="1:6" s="206" customFormat="1" ht="15">
      <c r="A171" s="258"/>
      <c r="B171" s="223"/>
      <c r="D171" s="207"/>
      <c r="E171" s="207"/>
      <c r="F171" s="211"/>
    </row>
    <row r="172" spans="1:6" s="206" customFormat="1" ht="15">
      <c r="A172" s="258"/>
      <c r="B172" s="223"/>
      <c r="C172" s="196"/>
      <c r="D172" s="207"/>
      <c r="E172" s="207"/>
      <c r="F172" s="211"/>
    </row>
    <row r="173" spans="1:6" s="206" customFormat="1" ht="15">
      <c r="A173" s="258"/>
      <c r="B173" s="223"/>
      <c r="D173" s="207"/>
      <c r="E173" s="230"/>
      <c r="F173" s="211"/>
    </row>
    <row r="174" spans="1:13" s="206" customFormat="1" ht="15">
      <c r="A174" s="258"/>
      <c r="B174" s="223"/>
      <c r="D174" s="197"/>
      <c r="E174" s="197"/>
      <c r="F174" s="211"/>
      <c r="M174" s="207"/>
    </row>
    <row r="175" spans="1:6" s="206" customFormat="1" ht="15">
      <c r="A175" s="258"/>
      <c r="B175" s="223"/>
      <c r="D175" s="197"/>
      <c r="E175" s="207"/>
      <c r="F175" s="211"/>
    </row>
    <row r="176" spans="1:6" s="206" customFormat="1" ht="15">
      <c r="A176" s="784"/>
      <c r="B176" s="784"/>
      <c r="C176" s="241"/>
      <c r="D176" s="197"/>
      <c r="E176" s="197"/>
      <c r="F176" s="197"/>
    </row>
    <row r="177" spans="3:5" s="206" customFormat="1" ht="12.75">
      <c r="C177" s="196"/>
      <c r="D177" s="207"/>
      <c r="E177" s="207"/>
    </row>
    <row r="178" spans="3:5" s="206" customFormat="1" ht="12.75">
      <c r="C178" s="196"/>
      <c r="D178" s="207"/>
      <c r="E178" s="207"/>
    </row>
    <row r="179" spans="3:5" s="206" customFormat="1" ht="12.75">
      <c r="C179" s="196"/>
      <c r="D179" s="207"/>
      <c r="E179" s="207"/>
    </row>
    <row r="180" spans="3:5" s="206" customFormat="1" ht="12.75">
      <c r="C180" s="196"/>
      <c r="D180" s="207"/>
      <c r="E180" s="207"/>
    </row>
    <row r="181" spans="3:5" s="206" customFormat="1" ht="12.75">
      <c r="C181" s="196"/>
      <c r="D181" s="207"/>
      <c r="E181" s="207"/>
    </row>
    <row r="182" spans="3:5" s="206" customFormat="1" ht="12.75">
      <c r="C182" s="196"/>
      <c r="D182" s="207"/>
      <c r="E182" s="207"/>
    </row>
    <row r="183" spans="3:5" s="206" customFormat="1" ht="12.75">
      <c r="C183" s="196"/>
      <c r="D183" s="207"/>
      <c r="E183" s="207"/>
    </row>
    <row r="184" spans="3:5" s="206" customFormat="1" ht="12.75">
      <c r="C184" s="196"/>
      <c r="D184" s="207"/>
      <c r="E184" s="207"/>
    </row>
    <row r="185" spans="3:5" s="206" customFormat="1" ht="13.5" customHeight="1">
      <c r="C185" s="196"/>
      <c r="D185" s="207"/>
      <c r="E185" s="207"/>
    </row>
    <row r="186" spans="3:5" s="206" customFormat="1" ht="13.5" customHeight="1">
      <c r="C186" s="196"/>
      <c r="D186" s="207"/>
      <c r="E186" s="207"/>
    </row>
    <row r="187" spans="3:5" s="206" customFormat="1" ht="13.5" customHeight="1">
      <c r="C187" s="196"/>
      <c r="D187" s="207"/>
      <c r="E187" s="207"/>
    </row>
    <row r="188" spans="3:5" s="206" customFormat="1" ht="13.5" customHeight="1">
      <c r="C188" s="196"/>
      <c r="D188" s="207"/>
      <c r="E188" s="207"/>
    </row>
    <row r="189" spans="3:5" s="206" customFormat="1" ht="12.75">
      <c r="C189" s="196"/>
      <c r="D189" s="207"/>
      <c r="E189" s="207"/>
    </row>
    <row r="190" spans="3:5" s="206" customFormat="1" ht="12.75">
      <c r="C190" s="196"/>
      <c r="D190" s="207"/>
      <c r="E190" s="207"/>
    </row>
    <row r="191" spans="3:5" s="206" customFormat="1" ht="12.75">
      <c r="C191" s="196"/>
      <c r="D191" s="207"/>
      <c r="E191" s="207"/>
    </row>
    <row r="192" spans="3:5" s="206" customFormat="1" ht="12.75">
      <c r="C192" s="196"/>
      <c r="D192" s="207"/>
      <c r="E192" s="207"/>
    </row>
    <row r="193" spans="3:5" s="206" customFormat="1" ht="12.75">
      <c r="C193" s="196"/>
      <c r="D193" s="207"/>
      <c r="E193" s="207"/>
    </row>
    <row r="194" spans="3:5" s="206" customFormat="1" ht="12.75">
      <c r="C194" s="196"/>
      <c r="D194" s="207"/>
      <c r="E194" s="207"/>
    </row>
    <row r="195" spans="3:5" s="206" customFormat="1" ht="12.75">
      <c r="C195" s="196"/>
      <c r="D195" s="207"/>
      <c r="E195" s="207"/>
    </row>
    <row r="196" spans="1:5" s="206" customFormat="1" ht="21" customHeight="1">
      <c r="A196" s="783"/>
      <c r="B196" s="783"/>
      <c r="C196" s="196"/>
      <c r="D196" s="207"/>
      <c r="E196" s="207"/>
    </row>
    <row r="197" spans="1:5" s="206" customFormat="1" ht="21">
      <c r="A197" s="248"/>
      <c r="B197" s="248"/>
      <c r="C197" s="196"/>
      <c r="D197" s="207"/>
      <c r="E197" s="207"/>
    </row>
    <row r="198" spans="1:5" s="206" customFormat="1" ht="27" customHeight="1">
      <c r="A198" s="785"/>
      <c r="B198" s="785"/>
      <c r="C198" s="196"/>
      <c r="D198" s="207"/>
      <c r="E198" s="207"/>
    </row>
    <row r="199" spans="1:5" s="206" customFormat="1" ht="15">
      <c r="A199" s="260"/>
      <c r="B199" s="260"/>
      <c r="C199" s="196"/>
      <c r="D199" s="207"/>
      <c r="E199" s="207"/>
    </row>
    <row r="200" spans="1:6" s="206" customFormat="1" ht="15">
      <c r="A200" s="250"/>
      <c r="B200" s="251"/>
      <c r="C200" s="252"/>
      <c r="D200" s="253"/>
      <c r="E200" s="254"/>
      <c r="F200" s="252"/>
    </row>
    <row r="201" spans="2:6" s="206" customFormat="1" ht="34.5" customHeight="1">
      <c r="B201" s="219"/>
      <c r="C201" s="219"/>
      <c r="D201" s="261"/>
      <c r="E201" s="256"/>
      <c r="F201" s="252"/>
    </row>
    <row r="202" spans="1:6" s="206" customFormat="1" ht="15">
      <c r="A202" s="257"/>
      <c r="B202" s="195"/>
      <c r="C202" s="229"/>
      <c r="D202" s="226"/>
      <c r="E202" s="226"/>
      <c r="F202" s="211"/>
    </row>
    <row r="203" spans="1:6" s="206" customFormat="1" ht="15">
      <c r="A203" s="258"/>
      <c r="B203" s="195"/>
      <c r="C203" s="224"/>
      <c r="D203" s="225"/>
      <c r="E203" s="226"/>
      <c r="F203" s="211"/>
    </row>
    <row r="204" spans="1:6" s="206" customFormat="1" ht="15">
      <c r="A204" s="258"/>
      <c r="B204" s="223"/>
      <c r="C204" s="224"/>
      <c r="D204" s="225"/>
      <c r="E204" s="225"/>
      <c r="F204" s="211"/>
    </row>
    <row r="205" spans="1:6" s="206" customFormat="1" ht="15">
      <c r="A205" s="257"/>
      <c r="B205" s="195"/>
      <c r="C205" s="229"/>
      <c r="D205" s="226"/>
      <c r="E205" s="226"/>
      <c r="F205" s="211"/>
    </row>
    <row r="206" spans="1:6" s="206" customFormat="1" ht="15">
      <c r="A206" s="258"/>
      <c r="B206" s="223"/>
      <c r="C206" s="224"/>
      <c r="D206" s="225"/>
      <c r="E206" s="225"/>
      <c r="F206" s="211"/>
    </row>
    <row r="207" spans="1:6" s="206" customFormat="1" ht="15">
      <c r="A207" s="257"/>
      <c r="B207" s="195"/>
      <c r="C207" s="229"/>
      <c r="D207" s="197"/>
      <c r="E207" s="197"/>
      <c r="F207" s="211"/>
    </row>
    <row r="208" spans="1:6" s="206" customFormat="1" ht="15">
      <c r="A208" s="258"/>
      <c r="B208" s="223"/>
      <c r="C208" s="224"/>
      <c r="D208" s="207"/>
      <c r="E208" s="207"/>
      <c r="F208" s="211"/>
    </row>
    <row r="209" spans="1:6" s="206" customFormat="1" ht="15">
      <c r="A209" s="257"/>
      <c r="B209" s="195"/>
      <c r="C209" s="229"/>
      <c r="D209" s="226"/>
      <c r="E209" s="197"/>
      <c r="F209" s="226"/>
    </row>
    <row r="210" spans="1:6" s="206" customFormat="1" ht="15">
      <c r="A210" s="257"/>
      <c r="B210" s="195"/>
      <c r="C210" s="229"/>
      <c r="D210" s="262"/>
      <c r="E210" s="226"/>
      <c r="F210" s="226"/>
    </row>
    <row r="211" spans="1:12" s="206" customFormat="1" ht="15">
      <c r="A211" s="258"/>
      <c r="B211" s="223"/>
      <c r="C211" s="224"/>
      <c r="D211" s="225"/>
      <c r="E211" s="225"/>
      <c r="F211" s="211"/>
      <c r="I211" s="207"/>
      <c r="L211" s="263"/>
    </row>
    <row r="212" spans="1:6" s="206" customFormat="1" ht="15">
      <c r="A212" s="258"/>
      <c r="B212" s="223"/>
      <c r="C212" s="224"/>
      <c r="D212" s="264"/>
      <c r="E212" s="225"/>
      <c r="F212" s="211"/>
    </row>
    <row r="213" spans="1:6" s="206" customFormat="1" ht="15">
      <c r="A213" s="258"/>
      <c r="B213" s="223"/>
      <c r="C213" s="224"/>
      <c r="D213" s="264"/>
      <c r="E213" s="225"/>
      <c r="F213" s="211"/>
    </row>
    <row r="214" spans="1:6" s="206" customFormat="1" ht="15">
      <c r="A214" s="258"/>
      <c r="B214" s="223"/>
      <c r="C214" s="224"/>
      <c r="D214" s="264"/>
      <c r="E214" s="225"/>
      <c r="F214" s="211"/>
    </row>
    <row r="215" spans="1:6" s="206" customFormat="1" ht="15">
      <c r="A215" s="257"/>
      <c r="B215" s="195"/>
      <c r="C215" s="229"/>
      <c r="D215" s="226"/>
      <c r="E215" s="197"/>
      <c r="F215" s="259"/>
    </row>
    <row r="216" spans="1:6" s="206" customFormat="1" ht="15">
      <c r="A216" s="258"/>
      <c r="B216" s="223"/>
      <c r="C216" s="224"/>
      <c r="D216" s="207"/>
      <c r="E216" s="207"/>
      <c r="F216" s="211"/>
    </row>
    <row r="217" spans="1:6" s="206" customFormat="1" ht="15">
      <c r="A217" s="258"/>
      <c r="B217" s="223"/>
      <c r="C217" s="224"/>
      <c r="D217" s="207"/>
      <c r="E217" s="207"/>
      <c r="F217" s="211"/>
    </row>
    <row r="218" spans="1:9" s="206" customFormat="1" ht="15">
      <c r="A218" s="258"/>
      <c r="B218" s="223"/>
      <c r="C218" s="224"/>
      <c r="D218" s="207"/>
      <c r="E218" s="207"/>
      <c r="F218" s="211"/>
      <c r="I218" s="207"/>
    </row>
    <row r="219" spans="1:6" s="206" customFormat="1" ht="15">
      <c r="A219" s="258"/>
      <c r="B219" s="223"/>
      <c r="C219" s="224"/>
      <c r="D219" s="207"/>
      <c r="E219" s="207"/>
      <c r="F219" s="211"/>
    </row>
    <row r="220" spans="1:6" s="206" customFormat="1" ht="15">
      <c r="A220" s="258"/>
      <c r="B220" s="223"/>
      <c r="C220" s="224"/>
      <c r="D220" s="207"/>
      <c r="E220" s="207"/>
      <c r="F220" s="211"/>
    </row>
    <row r="221" spans="1:6" s="206" customFormat="1" ht="15">
      <c r="A221" s="257"/>
      <c r="B221" s="195"/>
      <c r="C221" s="229"/>
      <c r="D221" s="226"/>
      <c r="E221" s="197"/>
      <c r="F221" s="265"/>
    </row>
    <row r="222" spans="1:6" s="206" customFormat="1" ht="15">
      <c r="A222" s="258"/>
      <c r="B222" s="223"/>
      <c r="C222" s="224"/>
      <c r="D222" s="207"/>
      <c r="E222" s="207"/>
      <c r="F222" s="211"/>
    </row>
    <row r="223" spans="1:12" s="206" customFormat="1" ht="15">
      <c r="A223" s="258"/>
      <c r="B223" s="223"/>
      <c r="C223" s="224"/>
      <c r="D223" s="207"/>
      <c r="E223" s="207"/>
      <c r="F223" s="211"/>
      <c r="L223" s="263"/>
    </row>
    <row r="224" spans="1:6" s="206" customFormat="1" ht="15">
      <c r="A224" s="258"/>
      <c r="B224" s="223"/>
      <c r="C224" s="224"/>
      <c r="D224" s="207"/>
      <c r="E224" s="207"/>
      <c r="F224" s="211"/>
    </row>
    <row r="225" spans="1:6" s="206" customFormat="1" ht="15">
      <c r="A225" s="258"/>
      <c r="B225" s="223"/>
      <c r="C225" s="224"/>
      <c r="D225" s="207"/>
      <c r="E225" s="207"/>
      <c r="F225" s="211"/>
    </row>
    <row r="226" spans="1:6" s="206" customFormat="1" ht="15">
      <c r="A226" s="258"/>
      <c r="B226" s="223"/>
      <c r="C226" s="224"/>
      <c r="D226" s="207"/>
      <c r="E226" s="207"/>
      <c r="F226" s="211"/>
    </row>
    <row r="227" spans="1:6" s="206" customFormat="1" ht="15">
      <c r="A227" s="258"/>
      <c r="B227" s="223"/>
      <c r="C227" s="224"/>
      <c r="D227" s="207"/>
      <c r="E227" s="207"/>
      <c r="F227" s="211"/>
    </row>
    <row r="228" spans="1:6" s="206" customFormat="1" ht="15">
      <c r="A228" s="258"/>
      <c r="B228" s="223"/>
      <c r="C228" s="224"/>
      <c r="D228" s="207"/>
      <c r="E228" s="207"/>
      <c r="F228" s="211"/>
    </row>
    <row r="229" spans="1:6" s="206" customFormat="1" ht="15">
      <c r="A229" s="258"/>
      <c r="B229" s="223"/>
      <c r="C229" s="224"/>
      <c r="D229" s="207"/>
      <c r="E229" s="207"/>
      <c r="F229" s="211"/>
    </row>
    <row r="230" spans="1:6" s="206" customFormat="1" ht="15">
      <c r="A230" s="258"/>
      <c r="B230" s="223"/>
      <c r="C230" s="224"/>
      <c r="D230" s="207"/>
      <c r="E230" s="207"/>
      <c r="F230" s="211"/>
    </row>
    <row r="231" spans="1:6" s="206" customFormat="1" ht="15">
      <c r="A231" s="257"/>
      <c r="B231" s="195"/>
      <c r="C231" s="229"/>
      <c r="D231" s="226"/>
      <c r="E231" s="197"/>
      <c r="F231" s="259"/>
    </row>
    <row r="232" spans="1:6" s="206" customFormat="1" ht="15">
      <c r="A232" s="258"/>
      <c r="B232" s="223"/>
      <c r="C232" s="224"/>
      <c r="D232" s="207"/>
      <c r="E232" s="207"/>
      <c r="F232" s="211"/>
    </row>
    <row r="233" spans="1:6" s="206" customFormat="1" ht="15">
      <c r="A233" s="257"/>
      <c r="B233" s="195"/>
      <c r="C233" s="229"/>
      <c r="D233" s="226"/>
      <c r="E233" s="197"/>
      <c r="F233" s="226"/>
    </row>
    <row r="234" spans="1:6" s="206" customFormat="1" ht="15">
      <c r="A234" s="258"/>
      <c r="B234" s="223"/>
      <c r="C234" s="224"/>
      <c r="D234" s="207"/>
      <c r="E234" s="207"/>
      <c r="F234" s="211"/>
    </row>
    <row r="235" spans="1:6" s="206" customFormat="1" ht="15">
      <c r="A235" s="258"/>
      <c r="B235" s="223"/>
      <c r="C235" s="224"/>
      <c r="D235" s="207"/>
      <c r="E235" s="207"/>
      <c r="F235" s="211"/>
    </row>
    <row r="236" spans="1:6" s="206" customFormat="1" ht="15">
      <c r="A236" s="258"/>
      <c r="B236" s="223"/>
      <c r="C236" s="224"/>
      <c r="D236" s="207"/>
      <c r="E236" s="207"/>
      <c r="F236" s="211"/>
    </row>
    <row r="237" spans="1:6" s="206" customFormat="1" ht="15">
      <c r="A237" s="258"/>
      <c r="B237" s="223"/>
      <c r="C237" s="224"/>
      <c r="D237" s="207"/>
      <c r="E237" s="207"/>
      <c r="F237" s="211"/>
    </row>
    <row r="238" spans="1:6" s="206" customFormat="1" ht="15">
      <c r="A238" s="258"/>
      <c r="B238" s="223"/>
      <c r="C238" s="224"/>
      <c r="D238" s="207"/>
      <c r="E238" s="207"/>
      <c r="F238" s="211"/>
    </row>
    <row r="239" spans="1:6" s="206" customFormat="1" ht="15">
      <c r="A239" s="257"/>
      <c r="B239" s="195"/>
      <c r="C239" s="229"/>
      <c r="D239" s="226"/>
      <c r="E239" s="197"/>
      <c r="F239" s="226"/>
    </row>
    <row r="240" spans="1:6" s="206" customFormat="1" ht="15">
      <c r="A240" s="257"/>
      <c r="B240" s="195"/>
      <c r="C240" s="229"/>
      <c r="D240" s="226"/>
      <c r="E240" s="197"/>
      <c r="F240" s="226"/>
    </row>
    <row r="241" spans="1:6" s="206" customFormat="1" ht="15">
      <c r="A241" s="258"/>
      <c r="B241" s="223"/>
      <c r="C241" s="224"/>
      <c r="D241" s="207"/>
      <c r="E241" s="207"/>
      <c r="F241" s="211"/>
    </row>
    <row r="242" spans="1:6" s="206" customFormat="1" ht="15">
      <c r="A242" s="258"/>
      <c r="B242" s="223"/>
      <c r="C242" s="224"/>
      <c r="D242" s="207"/>
      <c r="E242" s="207"/>
      <c r="F242" s="211"/>
    </row>
    <row r="243" spans="1:6" s="206" customFormat="1" ht="15">
      <c r="A243" s="258"/>
      <c r="B243" s="223"/>
      <c r="C243" s="224"/>
      <c r="D243" s="207"/>
      <c r="E243" s="207"/>
      <c r="F243" s="211"/>
    </row>
    <row r="244" spans="1:6" s="206" customFormat="1" ht="15">
      <c r="A244" s="257"/>
      <c r="B244" s="195"/>
      <c r="C244" s="229"/>
      <c r="D244" s="226"/>
      <c r="E244" s="197"/>
      <c r="F244" s="211"/>
    </row>
    <row r="245" spans="1:6" s="206" customFormat="1" ht="15">
      <c r="A245" s="257"/>
      <c r="B245" s="195"/>
      <c r="C245" s="224"/>
      <c r="D245" s="197"/>
      <c r="E245" s="197"/>
      <c r="F245" s="211"/>
    </row>
    <row r="246" spans="1:6" s="206" customFormat="1" ht="15">
      <c r="A246" s="258"/>
      <c r="B246" s="223"/>
      <c r="C246" s="224"/>
      <c r="D246" s="207"/>
      <c r="E246" s="207"/>
      <c r="F246" s="211"/>
    </row>
    <row r="247" spans="1:6" s="206" customFormat="1" ht="15">
      <c r="A247" s="257"/>
      <c r="B247" s="195"/>
      <c r="C247" s="229"/>
      <c r="D247" s="197"/>
      <c r="E247" s="197"/>
      <c r="F247" s="211"/>
    </row>
    <row r="248" spans="1:6" s="206" customFormat="1" ht="15">
      <c r="A248" s="257"/>
      <c r="B248" s="195"/>
      <c r="C248" s="224"/>
      <c r="D248" s="207"/>
      <c r="E248" s="197"/>
      <c r="F248" s="211"/>
    </row>
    <row r="249" spans="1:6" s="206" customFormat="1" ht="15">
      <c r="A249" s="258"/>
      <c r="B249" s="223"/>
      <c r="C249" s="224"/>
      <c r="D249" s="207"/>
      <c r="E249" s="230"/>
      <c r="F249" s="211"/>
    </row>
    <row r="250" spans="1:6" s="206" customFormat="1" ht="15">
      <c r="A250" s="258"/>
      <c r="B250" s="223"/>
      <c r="C250" s="224"/>
      <c r="D250" s="207"/>
      <c r="E250" s="230"/>
      <c r="F250" s="211"/>
    </row>
    <row r="251" spans="1:6" s="206" customFormat="1" ht="15">
      <c r="A251" s="258"/>
      <c r="B251" s="223"/>
      <c r="C251" s="224"/>
      <c r="D251" s="207"/>
      <c r="E251" s="230"/>
      <c r="F251" s="211"/>
    </row>
    <row r="252" spans="1:6" s="206" customFormat="1" ht="15">
      <c r="A252" s="258"/>
      <c r="B252" s="223"/>
      <c r="C252" s="224"/>
      <c r="D252" s="207"/>
      <c r="E252" s="230"/>
      <c r="F252" s="211"/>
    </row>
    <row r="253" spans="1:6" s="206" customFormat="1" ht="15">
      <c r="A253" s="257"/>
      <c r="B253" s="195"/>
      <c r="C253" s="229"/>
      <c r="D253" s="197"/>
      <c r="E253" s="197"/>
      <c r="F253" s="211"/>
    </row>
    <row r="254" spans="1:6" s="206" customFormat="1" ht="15">
      <c r="A254" s="258"/>
      <c r="B254" s="223"/>
      <c r="C254" s="224"/>
      <c r="D254" s="207"/>
      <c r="E254" s="230"/>
      <c r="F254" s="211"/>
    </row>
    <row r="255" spans="1:6" s="206" customFormat="1" ht="15">
      <c r="A255" s="257"/>
      <c r="B255" s="195"/>
      <c r="C255" s="229"/>
      <c r="D255" s="197"/>
      <c r="E255" s="197"/>
      <c r="F255" s="211"/>
    </row>
    <row r="256" spans="1:6" s="206" customFormat="1" ht="15">
      <c r="A256" s="257"/>
      <c r="B256" s="195"/>
      <c r="C256" s="229"/>
      <c r="D256" s="197"/>
      <c r="E256" s="197"/>
      <c r="F256" s="211"/>
    </row>
    <row r="257" spans="1:6" s="206" customFormat="1" ht="15">
      <c r="A257" s="258"/>
      <c r="B257" s="223"/>
      <c r="C257" s="224"/>
      <c r="D257" s="207"/>
      <c r="E257" s="230"/>
      <c r="F257" s="211"/>
    </row>
    <row r="258" spans="1:6" s="206" customFormat="1" ht="15">
      <c r="A258" s="773"/>
      <c r="B258" s="773"/>
      <c r="C258" s="196"/>
      <c r="D258" s="197"/>
      <c r="E258" s="197"/>
      <c r="F258" s="197"/>
    </row>
    <row r="259" spans="1:6" s="206" customFormat="1" ht="15">
      <c r="A259" s="195"/>
      <c r="B259" s="195"/>
      <c r="C259" s="196"/>
      <c r="D259" s="197"/>
      <c r="E259" s="197"/>
      <c r="F259" s="197"/>
    </row>
    <row r="260" spans="1:6" s="206" customFormat="1" ht="15">
      <c r="A260" s="195"/>
      <c r="B260" s="195"/>
      <c r="C260" s="196"/>
      <c r="D260" s="197"/>
      <c r="E260" s="197"/>
      <c r="F260" s="197"/>
    </row>
    <row r="261" spans="1:6" s="206" customFormat="1" ht="15">
      <c r="A261" s="195"/>
      <c r="B261" s="195"/>
      <c r="C261" s="196"/>
      <c r="D261" s="197"/>
      <c r="E261" s="197"/>
      <c r="F261" s="197"/>
    </row>
    <row r="262" spans="1:6" s="206" customFormat="1" ht="15">
      <c r="A262" s="195"/>
      <c r="B262" s="195"/>
      <c r="C262" s="196"/>
      <c r="D262" s="197"/>
      <c r="E262" s="197"/>
      <c r="F262" s="197"/>
    </row>
    <row r="263" spans="1:6" s="206" customFormat="1" ht="15">
      <c r="A263" s="195"/>
      <c r="B263" s="195"/>
      <c r="C263" s="196"/>
      <c r="D263" s="197"/>
      <c r="E263" s="197"/>
      <c r="F263" s="197"/>
    </row>
    <row r="264" spans="1:6" s="206" customFormat="1" ht="15">
      <c r="A264" s="195"/>
      <c r="B264" s="195"/>
      <c r="C264" s="196"/>
      <c r="D264" s="197"/>
      <c r="E264" s="197"/>
      <c r="F264" s="197"/>
    </row>
    <row r="265" spans="1:6" s="206" customFormat="1" ht="15">
      <c r="A265" s="195"/>
      <c r="B265" s="195"/>
      <c r="C265" s="196"/>
      <c r="D265" s="197"/>
      <c r="E265" s="197"/>
      <c r="F265" s="197"/>
    </row>
    <row r="266" spans="1:5" s="206" customFormat="1" ht="15">
      <c r="A266" s="266"/>
      <c r="B266" s="266"/>
      <c r="C266" s="267"/>
      <c r="D266" s="268"/>
      <c r="E266" s="207"/>
    </row>
    <row r="267" spans="1:5" s="206" customFormat="1" ht="15">
      <c r="A267" s="269"/>
      <c r="B267" s="269"/>
      <c r="C267" s="267"/>
      <c r="D267" s="268"/>
      <c r="E267" s="207"/>
    </row>
    <row r="268" spans="1:6" s="206" customFormat="1" ht="15">
      <c r="A268" s="213"/>
      <c r="B268" s="214"/>
      <c r="C268" s="215"/>
      <c r="D268" s="216"/>
      <c r="E268" s="216"/>
      <c r="F268" s="217"/>
    </row>
    <row r="269" spans="2:6" s="206" customFormat="1" ht="15">
      <c r="B269" s="214"/>
      <c r="C269" s="215"/>
      <c r="D269" s="227"/>
      <c r="E269" s="215"/>
      <c r="F269" s="218"/>
    </row>
    <row r="270" spans="1:5" s="206" customFormat="1" ht="15">
      <c r="A270" s="211"/>
      <c r="B270" s="211"/>
      <c r="C270" s="224"/>
      <c r="D270" s="225"/>
      <c r="E270" s="207"/>
    </row>
    <row r="271" spans="1:6" s="206" customFormat="1" ht="15">
      <c r="A271" s="211"/>
      <c r="B271" s="211"/>
      <c r="C271" s="229"/>
      <c r="D271" s="226"/>
      <c r="E271" s="197"/>
      <c r="F271" s="228"/>
    </row>
    <row r="272" spans="1:5" s="206" customFormat="1" ht="15">
      <c r="A272" s="222"/>
      <c r="B272" s="223"/>
      <c r="C272" s="224"/>
      <c r="D272" s="225"/>
      <c r="E272" s="207"/>
    </row>
    <row r="273" spans="1:5" s="206" customFormat="1" ht="16.5" customHeight="1">
      <c r="A273" s="212"/>
      <c r="B273" s="223"/>
      <c r="C273" s="224"/>
      <c r="D273" s="225"/>
      <c r="E273" s="207"/>
    </row>
    <row r="274" spans="1:5" s="206" customFormat="1" ht="15">
      <c r="A274" s="211"/>
      <c r="B274" s="211"/>
      <c r="C274" s="229"/>
      <c r="D274" s="226"/>
      <c r="E274" s="197"/>
    </row>
    <row r="275" spans="2:5" s="206" customFormat="1" ht="33" customHeight="1">
      <c r="B275" s="212"/>
      <c r="C275" s="224"/>
      <c r="D275" s="225"/>
      <c r="E275" s="207"/>
    </row>
    <row r="276" spans="1:5" s="206" customFormat="1" ht="33" customHeight="1">
      <c r="A276" s="270"/>
      <c r="B276" s="223"/>
      <c r="C276" s="196"/>
      <c r="D276" s="247"/>
      <c r="E276" s="197"/>
    </row>
    <row r="277" spans="1:5" s="206" customFormat="1" ht="33" customHeight="1">
      <c r="A277" s="270"/>
      <c r="B277" s="223"/>
      <c r="C277" s="196"/>
      <c r="D277" s="247"/>
      <c r="E277" s="197"/>
    </row>
    <row r="278" spans="1:5" s="206" customFormat="1" ht="33" customHeight="1">
      <c r="A278" s="270"/>
      <c r="B278" s="223"/>
      <c r="D278" s="247"/>
      <c r="E278" s="197"/>
    </row>
    <row r="279" spans="1:5" s="206" customFormat="1" ht="33" customHeight="1">
      <c r="A279" s="773"/>
      <c r="B279" s="773"/>
      <c r="C279" s="224"/>
      <c r="D279" s="247"/>
      <c r="E279" s="207"/>
    </row>
    <row r="280" spans="3:5" s="206" customFormat="1" ht="12.75">
      <c r="C280" s="196"/>
      <c r="D280" s="207"/>
      <c r="E280" s="207"/>
    </row>
    <row r="281" spans="1:5" s="206" customFormat="1" ht="15">
      <c r="A281" s="195"/>
      <c r="B281" s="195"/>
      <c r="C281" s="196"/>
      <c r="D281" s="207"/>
      <c r="E281" s="207"/>
    </row>
    <row r="282" spans="1:5" s="206" customFormat="1" ht="48.75" customHeight="1">
      <c r="A282" s="783"/>
      <c r="B282" s="783"/>
      <c r="C282" s="196"/>
      <c r="D282" s="207"/>
      <c r="E282" s="207"/>
    </row>
    <row r="283" spans="1:5" s="206" customFormat="1" ht="36.75" customHeight="1">
      <c r="A283" s="248"/>
      <c r="B283" s="248"/>
      <c r="C283" s="196"/>
      <c r="D283" s="207"/>
      <c r="E283" s="207"/>
    </row>
    <row r="284" spans="1:5" s="206" customFormat="1" ht="15">
      <c r="A284" s="785"/>
      <c r="B284" s="785"/>
      <c r="C284" s="196"/>
      <c r="D284" s="207"/>
      <c r="E284" s="207"/>
    </row>
    <row r="285" spans="1:6" s="206" customFormat="1" ht="15">
      <c r="A285" s="213"/>
      <c r="B285" s="214"/>
      <c r="C285" s="215"/>
      <c r="D285" s="216"/>
      <c r="E285" s="216"/>
      <c r="F285" s="217"/>
    </row>
    <row r="286" spans="2:6" s="206" customFormat="1" ht="15">
      <c r="B286" s="214"/>
      <c r="C286" s="215"/>
      <c r="D286" s="227"/>
      <c r="E286" s="227"/>
      <c r="F286" s="218"/>
    </row>
    <row r="287" spans="1:5" s="206" customFormat="1" ht="15">
      <c r="A287" s="211"/>
      <c r="B287" s="211"/>
      <c r="C287" s="224"/>
      <c r="D287" s="225"/>
      <c r="E287" s="197"/>
    </row>
    <row r="288" spans="1:6" s="206" customFormat="1" ht="30" customHeight="1">
      <c r="A288" s="211"/>
      <c r="B288" s="211"/>
      <c r="C288" s="229"/>
      <c r="D288" s="226"/>
      <c r="E288" s="197"/>
      <c r="F288" s="228"/>
    </row>
    <row r="289" spans="1:5" s="206" customFormat="1" ht="15">
      <c r="A289" s="222"/>
      <c r="B289" s="223"/>
      <c r="C289" s="224"/>
      <c r="D289" s="225"/>
      <c r="E289" s="207"/>
    </row>
    <row r="290" spans="1:5" s="206" customFormat="1" ht="15">
      <c r="A290" s="773"/>
      <c r="B290" s="773"/>
      <c r="C290" s="224"/>
      <c r="D290" s="225"/>
      <c r="E290" s="207"/>
    </row>
    <row r="291" spans="3:5" s="206" customFormat="1" ht="12.75">
      <c r="C291" s="196"/>
      <c r="D291" s="207"/>
      <c r="E291" s="207"/>
    </row>
    <row r="292" spans="3:5" s="206" customFormat="1" ht="12.75">
      <c r="C292" s="196"/>
      <c r="D292" s="207"/>
      <c r="E292" s="207"/>
    </row>
    <row r="293" spans="3:5" s="206" customFormat="1" ht="12.75">
      <c r="C293" s="196"/>
      <c r="D293" s="207"/>
      <c r="E293" s="207"/>
    </row>
    <row r="294" spans="3:5" s="206" customFormat="1" ht="12.75">
      <c r="C294" s="196"/>
      <c r="D294" s="207"/>
      <c r="E294" s="207"/>
    </row>
    <row r="295" spans="3:5" s="206" customFormat="1" ht="12.75">
      <c r="C295" s="196"/>
      <c r="D295" s="207"/>
      <c r="E295" s="207"/>
    </row>
    <row r="296" spans="3:5" s="206" customFormat="1" ht="12.75">
      <c r="C296" s="196"/>
      <c r="D296" s="207"/>
      <c r="E296" s="207"/>
    </row>
    <row r="297" spans="3:5" s="206" customFormat="1" ht="12.75">
      <c r="C297" s="196"/>
      <c r="D297" s="207"/>
      <c r="E297" s="207"/>
    </row>
    <row r="298" spans="3:5" s="206" customFormat="1" ht="12.75" customHeight="1">
      <c r="C298" s="196"/>
      <c r="D298" s="207"/>
      <c r="E298" s="207"/>
    </row>
    <row r="299" spans="1:5" s="206" customFormat="1" ht="21" customHeight="1">
      <c r="A299" s="783"/>
      <c r="B299" s="783"/>
      <c r="C299" s="196"/>
      <c r="D299" s="207"/>
      <c r="E299" s="207"/>
    </row>
    <row r="300" spans="1:5" s="206" customFormat="1" ht="21">
      <c r="A300" s="248"/>
      <c r="B300" s="248"/>
      <c r="C300" s="196"/>
      <c r="D300" s="207"/>
      <c r="E300" s="207"/>
    </row>
    <row r="301" spans="1:5" s="206" customFormat="1" ht="15">
      <c r="A301" s="249"/>
      <c r="B301" s="249"/>
      <c r="C301" s="196"/>
      <c r="D301" s="207"/>
      <c r="E301" s="207"/>
    </row>
    <row r="302" spans="3:5" s="206" customFormat="1" ht="12.75">
      <c r="C302" s="196"/>
      <c r="D302" s="207"/>
      <c r="E302" s="207"/>
    </row>
    <row r="303" spans="1:6" s="206" customFormat="1" ht="15">
      <c r="A303" s="213"/>
      <c r="B303" s="214"/>
      <c r="C303" s="215"/>
      <c r="D303" s="216"/>
      <c r="E303" s="216"/>
      <c r="F303" s="217"/>
    </row>
    <row r="304" spans="2:6" s="206" customFormat="1" ht="15">
      <c r="B304" s="214"/>
      <c r="C304" s="215"/>
      <c r="D304" s="227"/>
      <c r="E304" s="227"/>
      <c r="F304" s="218"/>
    </row>
    <row r="305" spans="1:6" s="206" customFormat="1" ht="15">
      <c r="A305" s="211"/>
      <c r="B305" s="211"/>
      <c r="C305" s="229"/>
      <c r="D305" s="226"/>
      <c r="E305" s="226"/>
      <c r="F305" s="197"/>
    </row>
    <row r="306" spans="1:6" s="206" customFormat="1" ht="15">
      <c r="A306" s="211"/>
      <c r="B306" s="211"/>
      <c r="C306" s="229"/>
      <c r="D306" s="226"/>
      <c r="E306" s="226"/>
      <c r="F306" s="197"/>
    </row>
    <row r="307" spans="1:6" s="206" customFormat="1" ht="15">
      <c r="A307" s="212"/>
      <c r="B307" s="212"/>
      <c r="C307" s="229"/>
      <c r="D307" s="225"/>
      <c r="E307" s="197"/>
      <c r="F307" s="197"/>
    </row>
    <row r="308" spans="1:6" s="206" customFormat="1" ht="15">
      <c r="A308" s="212"/>
      <c r="B308" s="223"/>
      <c r="C308" s="229"/>
      <c r="D308" s="225"/>
      <c r="E308" s="197"/>
      <c r="F308" s="197"/>
    </row>
    <row r="309" spans="1:6" s="206" customFormat="1" ht="15">
      <c r="A309" s="211"/>
      <c r="B309" s="211"/>
      <c r="C309" s="229"/>
      <c r="D309" s="226"/>
      <c r="E309" s="226"/>
      <c r="F309" s="197"/>
    </row>
    <row r="310" spans="1:6" s="206" customFormat="1" ht="15">
      <c r="A310" s="212"/>
      <c r="B310" s="223"/>
      <c r="C310" s="229"/>
      <c r="D310" s="225"/>
      <c r="E310" s="230"/>
      <c r="F310" s="197"/>
    </row>
    <row r="311" spans="1:6" s="206" customFormat="1" ht="15">
      <c r="A311" s="212"/>
      <c r="B311" s="223"/>
      <c r="C311" s="229"/>
      <c r="D311" s="225"/>
      <c r="E311" s="230"/>
      <c r="F311" s="197"/>
    </row>
    <row r="312" spans="1:6" s="206" customFormat="1" ht="15">
      <c r="A312" s="212"/>
      <c r="B312" s="223"/>
      <c r="C312" s="229"/>
      <c r="D312" s="225"/>
      <c r="E312" s="230"/>
      <c r="F312" s="197"/>
    </row>
    <row r="313" spans="1:6" s="206" customFormat="1" ht="15">
      <c r="A313" s="212"/>
      <c r="B313" s="223"/>
      <c r="C313" s="229"/>
      <c r="D313" s="225"/>
      <c r="E313" s="230"/>
      <c r="F313" s="197"/>
    </row>
    <row r="314" spans="1:6" s="206" customFormat="1" ht="29.25" customHeight="1">
      <c r="A314" s="211"/>
      <c r="B314" s="211"/>
      <c r="C314" s="229"/>
      <c r="D314" s="226"/>
      <c r="E314" s="226"/>
      <c r="F314" s="197"/>
    </row>
    <row r="315" spans="1:6" s="206" customFormat="1" ht="29.25" customHeight="1">
      <c r="A315" s="212"/>
      <c r="B315" s="223"/>
      <c r="C315" s="229"/>
      <c r="D315" s="225"/>
      <c r="E315" s="230"/>
      <c r="F315" s="197"/>
    </row>
    <row r="316" spans="1:6" s="206" customFormat="1" ht="29.25" customHeight="1">
      <c r="A316" s="212"/>
      <c r="B316" s="223"/>
      <c r="C316" s="229"/>
      <c r="D316" s="225"/>
      <c r="E316" s="230"/>
      <c r="F316" s="197"/>
    </row>
    <row r="317" spans="1:5" s="206" customFormat="1" ht="29.25" customHeight="1">
      <c r="A317" s="271"/>
      <c r="B317" s="223"/>
      <c r="C317" s="224"/>
      <c r="D317" s="225"/>
      <c r="E317" s="207"/>
    </row>
    <row r="318" spans="1:6" s="206" customFormat="1" ht="29.25" customHeight="1">
      <c r="A318" s="272"/>
      <c r="B318" s="273"/>
      <c r="C318" s="229"/>
      <c r="D318" s="225"/>
      <c r="E318" s="230"/>
      <c r="F318" s="230"/>
    </row>
    <row r="319" spans="1:5" s="206" customFormat="1" ht="29.25" customHeight="1">
      <c r="A319" s="222"/>
      <c r="B319" s="195"/>
      <c r="C319" s="229"/>
      <c r="D319" s="226"/>
      <c r="E319" s="226"/>
    </row>
    <row r="320" spans="1:17" s="206" customFormat="1" ht="29.25" customHeight="1">
      <c r="A320" s="222"/>
      <c r="B320" s="211"/>
      <c r="C320" s="229"/>
      <c r="D320" s="225"/>
      <c r="E320" s="225"/>
      <c r="Q320" s="274"/>
    </row>
    <row r="321" spans="1:17" s="206" customFormat="1" ht="29.25" customHeight="1">
      <c r="A321" s="222"/>
      <c r="B321" s="212"/>
      <c r="C321" s="229"/>
      <c r="D321" s="225"/>
      <c r="E321" s="207"/>
      <c r="Q321" s="274"/>
    </row>
    <row r="322" spans="1:17" s="206" customFormat="1" ht="29.25" customHeight="1">
      <c r="A322" s="222"/>
      <c r="B322" s="223"/>
      <c r="C322" s="229"/>
      <c r="D322" s="225"/>
      <c r="E322" s="207"/>
      <c r="Q322" s="274"/>
    </row>
    <row r="323" spans="1:17" s="206" customFormat="1" ht="29.25" customHeight="1">
      <c r="A323" s="222"/>
      <c r="B323" s="212"/>
      <c r="C323" s="229"/>
      <c r="D323" s="225"/>
      <c r="E323" s="207"/>
      <c r="Q323" s="274"/>
    </row>
    <row r="324" spans="1:5" s="206" customFormat="1" ht="29.25" customHeight="1">
      <c r="A324" s="222"/>
      <c r="B324" s="212"/>
      <c r="C324" s="224"/>
      <c r="D324" s="225"/>
      <c r="E324" s="207"/>
    </row>
    <row r="325" spans="1:5" s="206" customFormat="1" ht="29.25" customHeight="1">
      <c r="A325" s="222"/>
      <c r="B325" s="212"/>
      <c r="C325" s="224"/>
      <c r="D325" s="226"/>
      <c r="E325" s="226"/>
    </row>
    <row r="326" spans="1:5" s="206" customFormat="1" ht="29.25" customHeight="1">
      <c r="A326" s="222"/>
      <c r="B326" s="212"/>
      <c r="C326" s="224"/>
      <c r="D326" s="225"/>
      <c r="E326" s="207"/>
    </row>
    <row r="327" spans="1:6" s="206" customFormat="1" ht="29.25" customHeight="1">
      <c r="A327" s="275"/>
      <c r="B327" s="223"/>
      <c r="C327" s="196"/>
      <c r="D327" s="226"/>
      <c r="E327" s="226"/>
      <c r="F327" s="207"/>
    </row>
    <row r="328" spans="1:6" s="206" customFormat="1" ht="29.25" customHeight="1">
      <c r="A328" s="275"/>
      <c r="B328" s="223"/>
      <c r="C328" s="196"/>
      <c r="D328" s="226"/>
      <c r="E328" s="226"/>
      <c r="F328" s="207"/>
    </row>
    <row r="329" spans="1:5" s="206" customFormat="1" ht="15">
      <c r="A329" s="275"/>
      <c r="B329" s="223"/>
      <c r="D329" s="244"/>
      <c r="E329" s="197"/>
    </row>
    <row r="330" spans="1:6" s="206" customFormat="1" ht="15">
      <c r="A330" s="773"/>
      <c r="B330" s="773"/>
      <c r="C330" s="229"/>
      <c r="D330" s="226"/>
      <c r="E330" s="226"/>
      <c r="F330" s="197"/>
    </row>
    <row r="331" spans="3:5" s="206" customFormat="1" ht="38.25" customHeight="1">
      <c r="C331" s="196"/>
      <c r="D331" s="207"/>
      <c r="E331" s="207"/>
    </row>
    <row r="332" spans="3:5" s="206" customFormat="1" ht="12.75">
      <c r="C332" s="196"/>
      <c r="D332" s="207"/>
      <c r="E332" s="207"/>
    </row>
    <row r="333" spans="3:5" s="206" customFormat="1" ht="12.75">
      <c r="C333" s="196"/>
      <c r="D333" s="207"/>
      <c r="E333" s="207"/>
    </row>
    <row r="334" spans="3:5" s="206" customFormat="1" ht="12.75">
      <c r="C334" s="196"/>
      <c r="D334" s="207"/>
      <c r="E334" s="207"/>
    </row>
    <row r="335" spans="1:5" s="206" customFormat="1" ht="40.5" customHeight="1">
      <c r="A335" s="783"/>
      <c r="B335" s="783"/>
      <c r="C335" s="196"/>
      <c r="D335" s="207"/>
      <c r="E335" s="207"/>
    </row>
    <row r="336" spans="1:5" s="206" customFormat="1" ht="21">
      <c r="A336" s="248"/>
      <c r="B336" s="248"/>
      <c r="C336" s="196"/>
      <c r="D336" s="207"/>
      <c r="E336" s="207"/>
    </row>
    <row r="337" spans="1:5" s="206" customFormat="1" ht="15">
      <c r="A337" s="249"/>
      <c r="B337" s="249"/>
      <c r="C337" s="196"/>
      <c r="D337" s="207"/>
      <c r="E337" s="207"/>
    </row>
    <row r="338" spans="1:6" s="206" customFormat="1" ht="15">
      <c r="A338" s="213"/>
      <c r="B338" s="214"/>
      <c r="C338" s="215"/>
      <c r="D338" s="216"/>
      <c r="E338" s="216"/>
      <c r="F338" s="217"/>
    </row>
    <row r="339" spans="2:6" s="206" customFormat="1" ht="15">
      <c r="B339" s="214"/>
      <c r="C339" s="215"/>
      <c r="D339" s="216"/>
      <c r="E339" s="216"/>
      <c r="F339" s="218"/>
    </row>
    <row r="340" spans="1:6" s="206" customFormat="1" ht="15">
      <c r="A340" s="211"/>
      <c r="B340" s="211"/>
      <c r="C340" s="224"/>
      <c r="D340" s="225"/>
      <c r="E340" s="197"/>
      <c r="F340" s="243"/>
    </row>
    <row r="341" spans="1:6" s="206" customFormat="1" ht="27.75" customHeight="1">
      <c r="A341" s="211"/>
      <c r="B341" s="195"/>
      <c r="C341" s="229"/>
      <c r="D341" s="226"/>
      <c r="E341" s="197"/>
      <c r="F341" s="221"/>
    </row>
    <row r="342" spans="1:5" s="206" customFormat="1" ht="15">
      <c r="A342" s="222"/>
      <c r="B342" s="223"/>
      <c r="C342" s="224"/>
      <c r="D342" s="225"/>
      <c r="E342" s="276"/>
    </row>
    <row r="343" spans="1:6" s="206" customFormat="1" ht="15">
      <c r="A343" s="773"/>
      <c r="B343" s="773"/>
      <c r="C343" s="224"/>
      <c r="D343" s="225"/>
      <c r="E343" s="197"/>
      <c r="F343" s="221"/>
    </row>
    <row r="344" spans="3:5" s="206" customFormat="1" ht="12.75">
      <c r="C344" s="196"/>
      <c r="D344" s="207"/>
      <c r="E344" s="207"/>
    </row>
    <row r="345" spans="3:5" s="206" customFormat="1" ht="12.75">
      <c r="C345" s="196"/>
      <c r="D345" s="207"/>
      <c r="E345" s="207"/>
    </row>
    <row r="346" spans="3:5" s="206" customFormat="1" ht="12.75">
      <c r="C346" s="196"/>
      <c r="D346" s="207"/>
      <c r="E346" s="207"/>
    </row>
    <row r="347" spans="3:5" s="206" customFormat="1" ht="12.75">
      <c r="C347" s="196"/>
      <c r="D347" s="207"/>
      <c r="E347" s="207"/>
    </row>
    <row r="348" spans="3:5" s="206" customFormat="1" ht="12.75">
      <c r="C348" s="196"/>
      <c r="D348" s="207"/>
      <c r="E348" s="207"/>
    </row>
    <row r="349" spans="3:5" s="206" customFormat="1" ht="12.75">
      <c r="C349" s="196"/>
      <c r="D349" s="207"/>
      <c r="E349" s="207"/>
    </row>
    <row r="350" spans="3:5" s="206" customFormat="1" ht="12.75">
      <c r="C350" s="196"/>
      <c r="D350" s="207"/>
      <c r="E350" s="207"/>
    </row>
    <row r="351" spans="3:5" s="206" customFormat="1" ht="12.75">
      <c r="C351" s="196"/>
      <c r="D351" s="207"/>
      <c r="E351" s="207"/>
    </row>
    <row r="352" spans="3:5" s="206" customFormat="1" ht="12.75">
      <c r="C352" s="196"/>
      <c r="D352" s="207"/>
      <c r="E352" s="207"/>
    </row>
    <row r="353" spans="3:5" s="206" customFormat="1" ht="12.75">
      <c r="C353" s="196"/>
      <c r="D353" s="207"/>
      <c r="E353" s="207"/>
    </row>
    <row r="354" spans="3:5" s="206" customFormat="1" ht="12.75">
      <c r="C354" s="196"/>
      <c r="D354" s="207"/>
      <c r="E354" s="207"/>
    </row>
    <row r="355" spans="3:5" s="206" customFormat="1" ht="12.75">
      <c r="C355" s="196"/>
      <c r="D355" s="207"/>
      <c r="E355" s="207"/>
    </row>
    <row r="356" spans="3:5" s="206" customFormat="1" ht="12.75">
      <c r="C356" s="196"/>
      <c r="D356" s="207"/>
      <c r="E356" s="207"/>
    </row>
    <row r="357" spans="3:5" s="206" customFormat="1" ht="12.75">
      <c r="C357" s="196"/>
      <c r="D357" s="207"/>
      <c r="E357" s="207"/>
    </row>
    <row r="358" spans="3:5" s="206" customFormat="1" ht="12.75">
      <c r="C358" s="196"/>
      <c r="D358" s="207"/>
      <c r="E358" s="207"/>
    </row>
    <row r="359" spans="3:5" s="206" customFormat="1" ht="12.75">
      <c r="C359" s="196"/>
      <c r="D359" s="207"/>
      <c r="E359" s="207"/>
    </row>
    <row r="360" spans="3:5" s="206" customFormat="1" ht="12.75">
      <c r="C360" s="196"/>
      <c r="D360" s="207"/>
      <c r="E360" s="207"/>
    </row>
    <row r="361" spans="3:5" s="206" customFormat="1" ht="12.75">
      <c r="C361" s="196"/>
      <c r="D361" s="207"/>
      <c r="E361" s="207"/>
    </row>
    <row r="362" spans="3:5" s="206" customFormat="1" ht="12.75">
      <c r="C362" s="196"/>
      <c r="D362" s="207"/>
      <c r="E362" s="207"/>
    </row>
    <row r="363" spans="3:5" s="206" customFormat="1" ht="12.75">
      <c r="C363" s="196"/>
      <c r="D363" s="207"/>
      <c r="E363" s="207"/>
    </row>
    <row r="364" spans="3:5" s="206" customFormat="1" ht="12.75">
      <c r="C364" s="196"/>
      <c r="D364" s="207"/>
      <c r="E364" s="207"/>
    </row>
    <row r="365" spans="3:5" s="206" customFormat="1" ht="12.75">
      <c r="C365" s="196"/>
      <c r="D365" s="207"/>
      <c r="E365" s="207"/>
    </row>
    <row r="366" spans="3:5" s="206" customFormat="1" ht="12.75">
      <c r="C366" s="196"/>
      <c r="D366" s="207"/>
      <c r="E366" s="207"/>
    </row>
    <row r="367" spans="3:5" s="206" customFormat="1" ht="12.75">
      <c r="C367" s="196"/>
      <c r="D367" s="207"/>
      <c r="E367" s="207"/>
    </row>
    <row r="368" spans="3:5" s="206" customFormat="1" ht="12.75">
      <c r="C368" s="196"/>
      <c r="D368" s="207"/>
      <c r="E368" s="207"/>
    </row>
    <row r="369" spans="3:5" s="206" customFormat="1" ht="12.75">
      <c r="C369" s="196"/>
      <c r="D369" s="207"/>
      <c r="E369" s="207"/>
    </row>
    <row r="370" spans="3:5" s="206" customFormat="1" ht="12.75">
      <c r="C370" s="196"/>
      <c r="D370" s="207"/>
      <c r="E370" s="207"/>
    </row>
    <row r="371" spans="3:5" s="206" customFormat="1" ht="12.75">
      <c r="C371" s="196"/>
      <c r="D371" s="207"/>
      <c r="E371" s="207"/>
    </row>
    <row r="372" spans="3:5" s="206" customFormat="1" ht="12.75">
      <c r="C372" s="196"/>
      <c r="D372" s="207"/>
      <c r="E372" s="207"/>
    </row>
    <row r="373" spans="3:5" s="206" customFormat="1" ht="12.75">
      <c r="C373" s="196"/>
      <c r="D373" s="207"/>
      <c r="E373" s="207"/>
    </row>
    <row r="374" spans="3:5" s="206" customFormat="1" ht="12.75">
      <c r="C374" s="196"/>
      <c r="D374" s="207"/>
      <c r="E374" s="207"/>
    </row>
    <row r="375" spans="3:5" s="206" customFormat="1" ht="12.75">
      <c r="C375" s="196"/>
      <c r="D375" s="207"/>
      <c r="E375" s="207"/>
    </row>
    <row r="376" spans="3:5" s="206" customFormat="1" ht="12.75">
      <c r="C376" s="196"/>
      <c r="D376" s="207"/>
      <c r="E376" s="207"/>
    </row>
    <row r="377" spans="3:5" s="206" customFormat="1" ht="12.75">
      <c r="C377" s="196"/>
      <c r="D377" s="207"/>
      <c r="E377" s="207"/>
    </row>
    <row r="378" spans="3:5" s="206" customFormat="1" ht="12.75">
      <c r="C378" s="196"/>
      <c r="D378" s="207"/>
      <c r="E378" s="207"/>
    </row>
    <row r="379" spans="3:5" s="206" customFormat="1" ht="12.75">
      <c r="C379" s="196"/>
      <c r="D379" s="207"/>
      <c r="E379" s="207"/>
    </row>
    <row r="380" spans="3:5" s="206" customFormat="1" ht="12.75">
      <c r="C380" s="196"/>
      <c r="D380" s="207"/>
      <c r="E380" s="207"/>
    </row>
    <row r="381" spans="3:5" s="206" customFormat="1" ht="12.75">
      <c r="C381" s="196"/>
      <c r="D381" s="207"/>
      <c r="E381" s="207"/>
    </row>
    <row r="382" spans="3:5" s="206" customFormat="1" ht="12.75">
      <c r="C382" s="196"/>
      <c r="D382" s="207"/>
      <c r="E382" s="207"/>
    </row>
    <row r="383" spans="3:5" s="206" customFormat="1" ht="12.75">
      <c r="C383" s="196"/>
      <c r="D383" s="207"/>
      <c r="E383" s="207"/>
    </row>
    <row r="384" spans="3:5" s="206" customFormat="1" ht="12.75">
      <c r="C384" s="196"/>
      <c r="D384" s="207"/>
      <c r="E384" s="207"/>
    </row>
    <row r="385" spans="3:5" s="206" customFormat="1" ht="12.75">
      <c r="C385" s="196"/>
      <c r="D385" s="207"/>
      <c r="E385" s="207"/>
    </row>
    <row r="386" spans="3:5" s="206" customFormat="1" ht="12.75">
      <c r="C386" s="196"/>
      <c r="D386" s="207"/>
      <c r="E386" s="207"/>
    </row>
    <row r="387" spans="3:5" s="206" customFormat="1" ht="12.75">
      <c r="C387" s="196"/>
      <c r="D387" s="207"/>
      <c r="E387" s="207"/>
    </row>
    <row r="388" spans="3:5" s="206" customFormat="1" ht="12.75">
      <c r="C388" s="196"/>
      <c r="D388" s="207"/>
      <c r="E388" s="207"/>
    </row>
    <row r="389" spans="3:5" s="206" customFormat="1" ht="12.75">
      <c r="C389" s="196"/>
      <c r="D389" s="207"/>
      <c r="E389" s="207"/>
    </row>
    <row r="390" spans="3:5" s="206" customFormat="1" ht="12.75">
      <c r="C390" s="196"/>
      <c r="D390" s="207"/>
      <c r="E390" s="207"/>
    </row>
    <row r="391" spans="3:5" s="206" customFormat="1" ht="12.75">
      <c r="C391" s="196"/>
      <c r="D391" s="207"/>
      <c r="E391" s="207"/>
    </row>
    <row r="392" spans="3:5" s="206" customFormat="1" ht="12.75">
      <c r="C392" s="196"/>
      <c r="D392" s="207"/>
      <c r="E392" s="207"/>
    </row>
    <row r="393" spans="3:5" s="206" customFormat="1" ht="12.75">
      <c r="C393" s="196"/>
      <c r="D393" s="207"/>
      <c r="E393" s="207"/>
    </row>
    <row r="394" spans="3:5" s="206" customFormat="1" ht="12.75">
      <c r="C394" s="196"/>
      <c r="D394" s="207"/>
      <c r="E394" s="207"/>
    </row>
    <row r="395" spans="3:5" s="206" customFormat="1" ht="12.75">
      <c r="C395" s="196"/>
      <c r="D395" s="207"/>
      <c r="E395" s="207"/>
    </row>
    <row r="396" spans="3:5" s="206" customFormat="1" ht="12.75">
      <c r="C396" s="196"/>
      <c r="D396" s="207"/>
      <c r="E396" s="207"/>
    </row>
    <row r="397" spans="3:5" s="206" customFormat="1" ht="12.75">
      <c r="C397" s="196"/>
      <c r="D397" s="207"/>
      <c r="E397" s="207"/>
    </row>
    <row r="398" spans="3:5" s="206" customFormat="1" ht="12.75">
      <c r="C398" s="196"/>
      <c r="D398" s="207"/>
      <c r="E398" s="207"/>
    </row>
    <row r="399" spans="3:5" s="206" customFormat="1" ht="12.75">
      <c r="C399" s="196"/>
      <c r="D399" s="207"/>
      <c r="E399" s="207"/>
    </row>
    <row r="400" spans="3:5" s="206" customFormat="1" ht="12.75">
      <c r="C400" s="196"/>
      <c r="D400" s="207"/>
      <c r="E400" s="207"/>
    </row>
    <row r="401" spans="3:5" s="206" customFormat="1" ht="12.75">
      <c r="C401" s="196"/>
      <c r="D401" s="207"/>
      <c r="E401" s="207"/>
    </row>
    <row r="402" spans="3:5" s="206" customFormat="1" ht="12.75">
      <c r="C402" s="196"/>
      <c r="D402" s="207"/>
      <c r="E402" s="207"/>
    </row>
    <row r="403" spans="3:5" s="206" customFormat="1" ht="12.75">
      <c r="C403" s="196"/>
      <c r="D403" s="207"/>
      <c r="E403" s="207"/>
    </row>
    <row r="404" spans="3:5" s="206" customFormat="1" ht="12.75">
      <c r="C404" s="196"/>
      <c r="D404" s="207"/>
      <c r="E404" s="207"/>
    </row>
    <row r="405" spans="3:5" s="206" customFormat="1" ht="12.75">
      <c r="C405" s="196"/>
      <c r="D405" s="207"/>
      <c r="E405" s="207"/>
    </row>
    <row r="406" spans="3:5" s="206" customFormat="1" ht="12.75">
      <c r="C406" s="196"/>
      <c r="D406" s="207"/>
      <c r="E406" s="207"/>
    </row>
    <row r="407" spans="3:5" s="206" customFormat="1" ht="12.75">
      <c r="C407" s="196"/>
      <c r="D407" s="207"/>
      <c r="E407" s="207"/>
    </row>
    <row r="408" spans="3:5" s="206" customFormat="1" ht="12.75">
      <c r="C408" s="196"/>
      <c r="D408" s="207"/>
      <c r="E408" s="207"/>
    </row>
  </sheetData>
  <protectedRanges>
    <protectedRange sqref="E8" name="Range1_10_1"/>
  </protectedRanges>
  <mergeCells count="25">
    <mergeCell ref="A343:B343"/>
    <mergeCell ref="A282:B282"/>
    <mergeCell ref="A284:B284"/>
    <mergeCell ref="A290:B290"/>
    <mergeCell ref="A299:B299"/>
    <mergeCell ref="A330:B330"/>
    <mergeCell ref="A335:B335"/>
    <mergeCell ref="A279:B279"/>
    <mergeCell ref="A65:B65"/>
    <mergeCell ref="A71:B71"/>
    <mergeCell ref="A91:B91"/>
    <mergeCell ref="A103:B103"/>
    <mergeCell ref="A111:B111"/>
    <mergeCell ref="B116:E116"/>
    <mergeCell ref="A118:B118"/>
    <mergeCell ref="A176:B176"/>
    <mergeCell ref="A196:B196"/>
    <mergeCell ref="A198:B198"/>
    <mergeCell ref="A258:B258"/>
    <mergeCell ref="A63:B63"/>
    <mergeCell ref="B1:E1"/>
    <mergeCell ref="A2:F2"/>
    <mergeCell ref="B51:E51"/>
    <mergeCell ref="B52:E52"/>
    <mergeCell ref="B54:E54"/>
  </mergeCells>
  <conditionalFormatting sqref="E8">
    <cfRule type="cellIs" priority="1" dxfId="0" operator="lessThan">
      <formula>-0.001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AMilic</dc:creator>
  <cp:keywords/>
  <dc:description/>
  <cp:lastModifiedBy>Zorica Stošić</cp:lastModifiedBy>
  <cp:lastPrinted>2024-03-25T11:24:48Z</cp:lastPrinted>
  <dcterms:created xsi:type="dcterms:W3CDTF">2022-08-26T07:26:16Z</dcterms:created>
  <dcterms:modified xsi:type="dcterms:W3CDTF">2024-03-25T12:35:50Z</dcterms:modified>
  <cp:category/>
  <cp:version/>
  <cp:contentType/>
  <cp:contentStatus/>
</cp:coreProperties>
</file>