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https://hdsplit-my.sharepoint.com/personal/info_hdsplit_hr/Documents/HR DOM DOKUMENTI/PRAVNO - FINANCIJSKI/FINANCIJSKI_IZVJEŠTAJ O IZVRŠENJU PRORAČUNA/2024_godišnji izvještaj o izvršenju/"/>
    </mc:Choice>
  </mc:AlternateContent>
  <xr:revisionPtr revIDLastSave="20" documentId="11_C2C22EA786E87C415C589004011A5B8A4482AFD0" xr6:coauthVersionLast="47" xr6:coauthVersionMax="47" xr10:uidLastSave="{6B244FCE-6378-4F1D-8808-1935647CAE6D}"/>
  <bookViews>
    <workbookView xWindow="-120" yWindow="-120" windowWidth="29040" windowHeight="15720" firstSheet="2" activeTab="4" xr2:uid="{00000000-000D-0000-FFFF-FFFF00000000}"/>
  </bookViews>
  <sheets>
    <sheet name="SAŽETAK " sheetId="1" r:id="rId1"/>
    <sheet name="RAČUN PRIHODA I RASHODA" sheetId="7" r:id="rId2"/>
    <sheet name="Rashodi -funkcijska" sheetId="9" r:id="rId3"/>
    <sheet name="POSEBNI_DIO_" sheetId="3" r:id="rId4"/>
    <sheet name="KONTROLNA TABLICA" sheetId="12" r:id="rId5"/>
  </sheets>
  <definedNames>
    <definedName name="_xlnm.Print_Area" localSheetId="3">POSEBNI_DIO_!$A$1:$D$200</definedName>
    <definedName name="_xlnm.Print_Area" localSheetId="1">'RAČUN PRIHODA I RASHODA'!$A$1:$G$239</definedName>
    <definedName name="_xlnm.Print_Area" localSheetId="0">'SAŽETAK '!$A$1:$J$23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63" i="7" l="1"/>
  <c r="G81" i="7"/>
  <c r="G197" i="7"/>
  <c r="J8" i="1"/>
  <c r="E19" i="12"/>
  <c r="E20" i="12" s="1"/>
  <c r="D20" i="12"/>
  <c r="E17" i="12"/>
  <c r="D16" i="12"/>
  <c r="D12" i="12"/>
  <c r="E9" i="12"/>
  <c r="D153" i="3"/>
  <c r="D189" i="3"/>
  <c r="D174" i="3"/>
  <c r="D163" i="3"/>
  <c r="D64" i="3"/>
  <c r="D48" i="3"/>
  <c r="C203" i="3"/>
  <c r="C202" i="3" s="1"/>
  <c r="C201" i="3" s="1"/>
  <c r="C198" i="3"/>
  <c r="C175" i="3"/>
  <c r="C174" i="3" s="1"/>
  <c r="C173" i="3" s="1"/>
  <c r="C169" i="3" s="1"/>
  <c r="D171" i="3"/>
  <c r="D170" i="3" s="1"/>
  <c r="E170" i="3" s="1"/>
  <c r="G200" i="7"/>
  <c r="H198" i="7"/>
  <c r="G115" i="7"/>
  <c r="G95" i="7"/>
  <c r="C147" i="3"/>
  <c r="C125" i="3"/>
  <c r="C124" i="3" s="1"/>
  <c r="C121" i="3"/>
  <c r="C117" i="3"/>
  <c r="C89" i="3"/>
  <c r="C80" i="3"/>
  <c r="D82" i="3"/>
  <c r="D81" i="3" s="1"/>
  <c r="D80" i="3" s="1"/>
  <c r="C56" i="3"/>
  <c r="C47" i="3"/>
  <c r="C46" i="3" s="1"/>
  <c r="C43" i="3"/>
  <c r="C19" i="3"/>
  <c r="C11" i="3"/>
  <c r="F93" i="7"/>
  <c r="F138" i="7"/>
  <c r="F207" i="7"/>
  <c r="E197" i="7"/>
  <c r="E136" i="7"/>
  <c r="E127" i="7"/>
  <c r="E124" i="7"/>
  <c r="E126" i="7"/>
  <c r="C197" i="3" l="1"/>
  <c r="C85" i="3"/>
  <c r="C84" i="3" s="1"/>
  <c r="E80" i="3"/>
  <c r="H160" i="7"/>
  <c r="E94" i="7"/>
  <c r="E93" i="7" s="1"/>
  <c r="E194" i="7" l="1"/>
  <c r="E115" i="7"/>
  <c r="D165" i="3" l="1"/>
  <c r="D162" i="3" s="1"/>
  <c r="D161" i="3" s="1"/>
  <c r="D160" i="3" s="1"/>
  <c r="C161" i="3"/>
  <c r="C160" i="3" s="1"/>
  <c r="D184" i="3"/>
  <c r="D202" i="3"/>
  <c r="D201" i="3" s="1"/>
  <c r="E201" i="3" s="1"/>
  <c r="D78" i="3" l="1"/>
  <c r="D77" i="3" s="1"/>
  <c r="D75" i="3"/>
  <c r="D74" i="3" s="1"/>
  <c r="D72" i="3"/>
  <c r="D70" i="3"/>
  <c r="D57" i="3"/>
  <c r="C52" i="3"/>
  <c r="C51" i="3" s="1"/>
  <c r="D47" i="3"/>
  <c r="D46" i="3" s="1"/>
  <c r="E46" i="3" s="1"/>
  <c r="H210" i="7" l="1"/>
  <c r="H213" i="7"/>
  <c r="G209" i="7"/>
  <c r="G212" i="7"/>
  <c r="E212" i="7"/>
  <c r="E211" i="7"/>
  <c r="E214" i="7" s="1"/>
  <c r="E209" i="7"/>
  <c r="E208" i="7" s="1"/>
  <c r="H199" i="7"/>
  <c r="H200" i="7"/>
  <c r="H201" i="7"/>
  <c r="H212" i="7" l="1"/>
  <c r="H209" i="7"/>
  <c r="G211" i="7"/>
  <c r="H211" i="7" s="1"/>
  <c r="G208" i="7"/>
  <c r="H154" i="7"/>
  <c r="G127" i="7"/>
  <c r="H127" i="7" s="1"/>
  <c r="G136" i="7"/>
  <c r="G135" i="7" s="1"/>
  <c r="I135" i="7" s="1"/>
  <c r="E135" i="7"/>
  <c r="E133" i="7"/>
  <c r="E132" i="7"/>
  <c r="H132" i="7" s="1"/>
  <c r="H131" i="7"/>
  <c r="H134" i="7"/>
  <c r="H137" i="7"/>
  <c r="H128" i="7"/>
  <c r="H125" i="7"/>
  <c r="H123" i="7"/>
  <c r="G130" i="7"/>
  <c r="G129" i="7" s="1"/>
  <c r="E130" i="7"/>
  <c r="E129" i="7" s="1"/>
  <c r="G124" i="7"/>
  <c r="G122" i="7"/>
  <c r="E122" i="7"/>
  <c r="E110" i="7"/>
  <c r="H121" i="7"/>
  <c r="H119" i="7"/>
  <c r="H118" i="7"/>
  <c r="H114" i="7"/>
  <c r="H109" i="7"/>
  <c r="H108" i="7"/>
  <c r="G107" i="7"/>
  <c r="E107" i="7"/>
  <c r="G94" i="7"/>
  <c r="G93" i="7" s="1"/>
  <c r="E106" i="7" l="1"/>
  <c r="H107" i="7"/>
  <c r="H129" i="7"/>
  <c r="G126" i="7"/>
  <c r="H126" i="7" s="1"/>
  <c r="H208" i="7"/>
  <c r="G214" i="7"/>
  <c r="H130" i="7"/>
  <c r="I129" i="7"/>
  <c r="H122" i="7"/>
  <c r="H124" i="7"/>
  <c r="H135" i="7"/>
  <c r="H136" i="7"/>
  <c r="H133" i="7"/>
  <c r="I214" i="7" l="1"/>
  <c r="H214" i="7"/>
  <c r="G25" i="7"/>
  <c r="I25" i="7" s="1"/>
  <c r="E25" i="7"/>
  <c r="H25" i="7" l="1"/>
  <c r="G14" i="7"/>
  <c r="G13" i="7" s="1"/>
  <c r="G17" i="7" s="1"/>
  <c r="E14" i="7"/>
  <c r="F17" i="7"/>
  <c r="H14" i="7" l="1"/>
  <c r="I14" i="7" s="1"/>
  <c r="E13" i="7"/>
  <c r="E17" i="7" s="1"/>
  <c r="H17" i="7" s="1"/>
  <c r="I17" i="7" s="1"/>
  <c r="D144" i="3"/>
  <c r="D143" i="3" s="1"/>
  <c r="D139" i="3"/>
  <c r="D138" i="3" s="1"/>
  <c r="C137" i="3"/>
  <c r="D135" i="3"/>
  <c r="D133" i="3"/>
  <c r="C133" i="3"/>
  <c r="C146" i="3"/>
  <c r="H148" i="3"/>
  <c r="I148" i="3"/>
  <c r="D149" i="3"/>
  <c r="D151" i="3"/>
  <c r="D158" i="3"/>
  <c r="H13" i="7" l="1"/>
  <c r="I13" i="7" s="1"/>
  <c r="D148" i="3"/>
  <c r="D147" i="3" s="1"/>
  <c r="C132" i="3"/>
  <c r="E138" i="3"/>
  <c r="D137" i="3"/>
  <c r="F92" i="7"/>
  <c r="F102" i="7" s="1"/>
  <c r="F44" i="7"/>
  <c r="E148" i="3" l="1"/>
  <c r="J148" i="3" s="1"/>
  <c r="D132" i="3"/>
  <c r="E132" i="3" s="1"/>
  <c r="E137" i="3"/>
  <c r="D146" i="3"/>
  <c r="E147" i="3"/>
  <c r="D24" i="12"/>
  <c r="F17" i="12"/>
  <c r="E146" i="3" l="1"/>
  <c r="D25" i="12"/>
  <c r="F25" i="12" s="1"/>
  <c r="C25" i="12"/>
  <c r="C24" i="12"/>
  <c r="D23" i="12"/>
  <c r="C23" i="12"/>
  <c r="F20" i="12"/>
  <c r="F19" i="12"/>
  <c r="F16" i="12"/>
  <c r="F15" i="12"/>
  <c r="F8" i="12"/>
  <c r="F7" i="12"/>
  <c r="E221" i="7" l="1"/>
  <c r="E220" i="7" s="1"/>
  <c r="G221" i="7"/>
  <c r="G220" i="7" s="1"/>
  <c r="G225" i="7"/>
  <c r="H172" i="7"/>
  <c r="G176" i="7"/>
  <c r="G219" i="7" l="1"/>
  <c r="G227" i="7" s="1"/>
  <c r="G9" i="7"/>
  <c r="D118" i="3" l="1"/>
  <c r="D39" i="3"/>
  <c r="F227" i="7" l="1"/>
  <c r="E184" i="7" l="1"/>
  <c r="E176" i="7"/>
  <c r="E175" i="7" s="1"/>
  <c r="H197" i="7" l="1"/>
  <c r="H206" i="7"/>
  <c r="G205" i="7"/>
  <c r="G204" i="7" s="1"/>
  <c r="I204" i="7" s="1"/>
  <c r="E205" i="7"/>
  <c r="E204" i="7" s="1"/>
  <c r="E144" i="7"/>
  <c r="E188" i="7"/>
  <c r="E187" i="7" s="1"/>
  <c r="E183" i="7"/>
  <c r="E180" i="7"/>
  <c r="E179" i="7" s="1"/>
  <c r="E168" i="7"/>
  <c r="E166" i="7"/>
  <c r="E156" i="7"/>
  <c r="E151" i="7"/>
  <c r="E147" i="7"/>
  <c r="H145" i="7"/>
  <c r="H141" i="7"/>
  <c r="E140" i="7"/>
  <c r="E100" i="7"/>
  <c r="E99" i="7" s="1"/>
  <c r="H101" i="7"/>
  <c r="G100" i="7"/>
  <c r="G99" i="7" s="1"/>
  <c r="H97" i="7"/>
  <c r="H96" i="7"/>
  <c r="I93" i="7"/>
  <c r="E104" i="7"/>
  <c r="E103" i="7" s="1"/>
  <c r="E138" i="7" s="1"/>
  <c r="G105" i="7"/>
  <c r="G104" i="7" s="1"/>
  <c r="H111" i="7"/>
  <c r="E90" i="7"/>
  <c r="E89" i="7" s="1"/>
  <c r="E86" i="7"/>
  <c r="E92" i="7" l="1"/>
  <c r="F182" i="7"/>
  <c r="F190" i="7" s="1"/>
  <c r="F55" i="7" s="1"/>
  <c r="E182" i="7"/>
  <c r="E146" i="7"/>
  <c r="H205" i="7"/>
  <c r="H204" i="7"/>
  <c r="H144" i="7"/>
  <c r="G140" i="7"/>
  <c r="H140" i="7" s="1"/>
  <c r="H99" i="7"/>
  <c r="H100" i="7"/>
  <c r="H93" i="7"/>
  <c r="G92" i="7"/>
  <c r="H94" i="7"/>
  <c r="H105" i="7"/>
  <c r="H104" i="7"/>
  <c r="G103" i="7"/>
  <c r="E9" i="7"/>
  <c r="H92" i="7" l="1"/>
  <c r="H103" i="7"/>
  <c r="I103" i="7"/>
  <c r="E74" i="7"/>
  <c r="E84" i="7"/>
  <c r="E69" i="7"/>
  <c r="E65" i="7"/>
  <c r="E59" i="7"/>
  <c r="E64" i="7" l="1"/>
  <c r="E236" i="7"/>
  <c r="E235" i="7" s="1"/>
  <c r="H237" i="7"/>
  <c r="G86" i="7"/>
  <c r="H181" i="7"/>
  <c r="H185" i="7"/>
  <c r="H186" i="7"/>
  <c r="H189" i="7"/>
  <c r="G180" i="7"/>
  <c r="H180" i="7" s="1"/>
  <c r="G188" i="7"/>
  <c r="G187" i="7" s="1"/>
  <c r="H187" i="7" s="1"/>
  <c r="G184" i="7"/>
  <c r="G183" i="7" s="1"/>
  <c r="G168" i="7"/>
  <c r="H182" i="7" l="1"/>
  <c r="G179" i="7"/>
  <c r="H179" i="7" s="1"/>
  <c r="G236" i="7"/>
  <c r="H188" i="7"/>
  <c r="H184" i="7"/>
  <c r="H183" i="7"/>
  <c r="H218" i="7"/>
  <c r="H79" i="7"/>
  <c r="H87" i="7"/>
  <c r="H170" i="7"/>
  <c r="H167" i="7"/>
  <c r="G166" i="7"/>
  <c r="H166" i="7" s="1"/>
  <c r="H161" i="7"/>
  <c r="H162" i="7"/>
  <c r="H163" i="7"/>
  <c r="H159" i="7"/>
  <c r="H155" i="7"/>
  <c r="H150" i="7"/>
  <c r="H120" i="7"/>
  <c r="H115" i="7"/>
  <c r="H70" i="7"/>
  <c r="H71" i="7"/>
  <c r="H72" i="7"/>
  <c r="H73" i="7"/>
  <c r="H75" i="7"/>
  <c r="H76" i="7"/>
  <c r="H77" i="7"/>
  <c r="H78" i="7"/>
  <c r="H80" i="7"/>
  <c r="H81" i="7"/>
  <c r="H82" i="7"/>
  <c r="H83" i="7"/>
  <c r="H85" i="7"/>
  <c r="H86" i="7"/>
  <c r="H88" i="7"/>
  <c r="H91" i="7"/>
  <c r="G90" i="7"/>
  <c r="H90" i="7" s="1"/>
  <c r="G84" i="7"/>
  <c r="H84" i="7" s="1"/>
  <c r="G74" i="7"/>
  <c r="H74" i="7" s="1"/>
  <c r="G69" i="7"/>
  <c r="H69" i="7" s="1"/>
  <c r="H68" i="7"/>
  <c r="H60" i="7"/>
  <c r="G59" i="7"/>
  <c r="H59" i="7" s="1"/>
  <c r="G235" i="7" l="1"/>
  <c r="H236" i="7"/>
  <c r="G89" i="7"/>
  <c r="H89" i="7" l="1"/>
  <c r="I89" i="7"/>
  <c r="H235" i="7"/>
  <c r="I235" i="7"/>
  <c r="C192" i="3"/>
  <c r="D194" i="3"/>
  <c r="D193" i="3" s="1"/>
  <c r="D109" i="3"/>
  <c r="D99" i="3"/>
  <c r="D94" i="3"/>
  <c r="D130" i="3"/>
  <c r="D129" i="3" s="1"/>
  <c r="D126" i="3"/>
  <c r="D125" i="3" s="1"/>
  <c r="D122" i="3"/>
  <c r="D121" i="3" s="1"/>
  <c r="E121" i="3" s="1"/>
  <c r="D44" i="3"/>
  <c r="D43" i="3" s="1"/>
  <c r="E43" i="3" s="1"/>
  <c r="D41" i="3"/>
  <c r="D29" i="3"/>
  <c r="D24" i="3"/>
  <c r="D20" i="3"/>
  <c r="D14" i="3"/>
  <c r="C10" i="3"/>
  <c r="C9" i="3" s="1"/>
  <c r="F37" i="7"/>
  <c r="F30" i="7"/>
  <c r="F32" i="7" s="1"/>
  <c r="F29" i="7"/>
  <c r="F21" i="7"/>
  <c r="F12" i="7" l="1"/>
  <c r="F5" i="7" s="1"/>
  <c r="D192" i="3"/>
  <c r="D124" i="3"/>
  <c r="D19" i="3"/>
  <c r="H8" i="7"/>
  <c r="H11" i="7"/>
  <c r="H20" i="7"/>
  <c r="H24" i="7"/>
  <c r="H31" i="7"/>
  <c r="H35" i="7"/>
  <c r="H36" i="7"/>
  <c r="F247" i="7"/>
  <c r="F246" i="7" s="1"/>
  <c r="F245" i="7" s="1"/>
  <c r="F244" i="7" s="1"/>
  <c r="E247" i="7"/>
  <c r="E246" i="7" s="1"/>
  <c r="E245" i="7" s="1"/>
  <c r="E244" i="7" s="1"/>
  <c r="H49" i="7"/>
  <c r="F43" i="7"/>
  <c r="E46" i="7"/>
  <c r="E45" i="7" s="1"/>
  <c r="E44" i="7" s="1"/>
  <c r="F13" i="9" l="1"/>
  <c r="E13" i="9"/>
  <c r="C12" i="9"/>
  <c r="C11" i="9" s="1"/>
  <c r="D12" i="9"/>
  <c r="D11" i="9" s="1"/>
  <c r="B12" i="9"/>
  <c r="B11" i="9" s="1"/>
  <c r="H58" i="7"/>
  <c r="H62" i="7"/>
  <c r="G63" i="7"/>
  <c r="H63" i="7" s="1"/>
  <c r="H67" i="7"/>
  <c r="G112" i="7"/>
  <c r="H113" i="7"/>
  <c r="H143" i="7"/>
  <c r="G149" i="7"/>
  <c r="H149" i="7" s="1"/>
  <c r="F11" i="9" l="1"/>
  <c r="E11" i="9"/>
  <c r="G110" i="7"/>
  <c r="G106" i="7" s="1"/>
  <c r="G138" i="7" s="1"/>
  <c r="F12" i="9"/>
  <c r="H112" i="7"/>
  <c r="H148" i="7"/>
  <c r="G147" i="7"/>
  <c r="H66" i="7"/>
  <c r="G65" i="7"/>
  <c r="G64" i="7" s="1"/>
  <c r="E12" i="9"/>
  <c r="G216" i="7"/>
  <c r="G195" i="7"/>
  <c r="H173" i="7"/>
  <c r="G156" i="7"/>
  <c r="F238" i="7"/>
  <c r="E192" i="7"/>
  <c r="E238" i="7"/>
  <c r="D60" i="3"/>
  <c r="D56" i="3" s="1"/>
  <c r="D16" i="3"/>
  <c r="D12" i="3"/>
  <c r="E57" i="7"/>
  <c r="C8" i="3"/>
  <c r="E232" i="7"/>
  <c r="E229" i="7"/>
  <c r="E216" i="7"/>
  <c r="E215" i="7" s="1"/>
  <c r="E227" i="7" s="1"/>
  <c r="E202" i="7"/>
  <c r="E142" i="7"/>
  <c r="E139" i="7" s="1"/>
  <c r="E190" i="7" s="1"/>
  <c r="C196" i="3"/>
  <c r="C191" i="3"/>
  <c r="C178" i="3"/>
  <c r="C177" i="3" s="1"/>
  <c r="C168" i="3"/>
  <c r="D199" i="3"/>
  <c r="D111" i="3"/>
  <c r="D90" i="3"/>
  <c r="D54" i="3"/>
  <c r="D187" i="3"/>
  <c r="D182" i="3"/>
  <c r="D180" i="3"/>
  <c r="C167" i="3" l="1"/>
  <c r="E191" i="7"/>
  <c r="E207" i="7" s="1"/>
  <c r="H110" i="7"/>
  <c r="D179" i="3"/>
  <c r="D89" i="3"/>
  <c r="D11" i="3"/>
  <c r="D10" i="3" s="1"/>
  <c r="D9" i="3" s="1"/>
  <c r="D173" i="3"/>
  <c r="D169" i="3" s="1"/>
  <c r="D168" i="3" s="1"/>
  <c r="H156" i="7"/>
  <c r="D198" i="3"/>
  <c r="D53" i="3"/>
  <c r="J53" i="3" s="1"/>
  <c r="H168" i="7"/>
  <c r="H153" i="7"/>
  <c r="G57" i="7"/>
  <c r="H169" i="7"/>
  <c r="G142" i="7"/>
  <c r="H164" i="7"/>
  <c r="H171" i="7"/>
  <c r="H177" i="7"/>
  <c r="H217" i="7"/>
  <c r="H158" i="7"/>
  <c r="G194" i="7"/>
  <c r="H194" i="7" s="1"/>
  <c r="H195" i="7"/>
  <c r="G232" i="7"/>
  <c r="H232" i="7" s="1"/>
  <c r="H233" i="7"/>
  <c r="G202" i="7"/>
  <c r="H202" i="7" s="1"/>
  <c r="H203" i="7"/>
  <c r="H152" i="7"/>
  <c r="H157" i="7"/>
  <c r="H165" i="7"/>
  <c r="G192" i="7"/>
  <c r="H193" i="7"/>
  <c r="G229" i="7"/>
  <c r="H229" i="7" s="1"/>
  <c r="H230" i="7"/>
  <c r="G61" i="7"/>
  <c r="E61" i="7"/>
  <c r="E56" i="7" s="1"/>
  <c r="E102" i="7" s="1"/>
  <c r="E19" i="7"/>
  <c r="E18" i="7" s="1"/>
  <c r="E21" i="7" s="1"/>
  <c r="E228" i="7"/>
  <c r="E234" i="7" s="1"/>
  <c r="E55" i="7" l="1"/>
  <c r="G56" i="7"/>
  <c r="G102" i="7" s="1"/>
  <c r="E198" i="3"/>
  <c r="D197" i="3"/>
  <c r="D196" i="3" s="1"/>
  <c r="D52" i="3"/>
  <c r="E239" i="7"/>
  <c r="H106" i="7"/>
  <c r="I106" i="7"/>
  <c r="H192" i="7"/>
  <c r="G191" i="7"/>
  <c r="G207" i="7" s="1"/>
  <c r="H57" i="7"/>
  <c r="D191" i="3"/>
  <c r="E191" i="3" s="1"/>
  <c r="E193" i="3"/>
  <c r="E192" i="3"/>
  <c r="E173" i="3"/>
  <c r="D178" i="3"/>
  <c r="D177" i="3" s="1"/>
  <c r="G151" i="7"/>
  <c r="G146" i="7" s="1"/>
  <c r="K148" i="7" s="1"/>
  <c r="E19" i="3"/>
  <c r="E23" i="7"/>
  <c r="E22" i="7" s="1"/>
  <c r="G228" i="7"/>
  <c r="G234" i="7" s="1"/>
  <c r="H234" i="7" s="1"/>
  <c r="H147" i="7"/>
  <c r="G215" i="7"/>
  <c r="H216" i="7"/>
  <c r="H61" i="7"/>
  <c r="G139" i="7"/>
  <c r="H142" i="7"/>
  <c r="E179" i="3"/>
  <c r="E11" i="3"/>
  <c r="E10" i="3"/>
  <c r="D87" i="3"/>
  <c r="J21" i="3"/>
  <c r="D167" i="3" l="1"/>
  <c r="H102" i="7"/>
  <c r="I102" i="7"/>
  <c r="E197" i="3"/>
  <c r="E196" i="3"/>
  <c r="I48" i="7"/>
  <c r="H48" i="7"/>
  <c r="H191" i="7"/>
  <c r="E169" i="3"/>
  <c r="H228" i="7"/>
  <c r="H151" i="7"/>
  <c r="E168" i="3"/>
  <c r="D51" i="3"/>
  <c r="I191" i="7"/>
  <c r="I228" i="7"/>
  <c r="I234" i="7"/>
  <c r="G238" i="7"/>
  <c r="I139" i="7"/>
  <c r="H139" i="7"/>
  <c r="I56" i="7"/>
  <c r="H56" i="7"/>
  <c r="I215" i="7"/>
  <c r="H215" i="7"/>
  <c r="E52" i="3"/>
  <c r="E51" i="3" s="1"/>
  <c r="E177" i="3"/>
  <c r="E178" i="3"/>
  <c r="D86" i="3"/>
  <c r="E43" i="7"/>
  <c r="H248" i="7" l="1"/>
  <c r="I248" i="7"/>
  <c r="G247" i="7"/>
  <c r="H9" i="7"/>
  <c r="I146" i="7"/>
  <c r="H146" i="7"/>
  <c r="I207" i="7"/>
  <c r="H207" i="7"/>
  <c r="G30" i="7"/>
  <c r="G32" i="7" s="1"/>
  <c r="I32" i="7" s="1"/>
  <c r="H227" i="7"/>
  <c r="I227" i="7"/>
  <c r="H238" i="7"/>
  <c r="I238" i="7"/>
  <c r="I138" i="7"/>
  <c r="G23" i="7"/>
  <c r="G22" i="7" s="1"/>
  <c r="G29" i="7" s="1"/>
  <c r="E11" i="12" s="1"/>
  <c r="H138" i="7"/>
  <c r="G19" i="7"/>
  <c r="H19" i="7" s="1"/>
  <c r="E167" i="3"/>
  <c r="E9" i="3"/>
  <c r="E86" i="3"/>
  <c r="F16" i="1"/>
  <c r="G16" i="1"/>
  <c r="E12" i="12" l="1"/>
  <c r="F11" i="12"/>
  <c r="E23" i="12"/>
  <c r="F23" i="12" s="1"/>
  <c r="H23" i="7"/>
  <c r="G246" i="7"/>
  <c r="H247" i="7"/>
  <c r="I247" i="7"/>
  <c r="G34" i="7"/>
  <c r="G33" i="7" s="1"/>
  <c r="I33" i="7" s="1"/>
  <c r="G18" i="7"/>
  <c r="G21" i="7" s="1"/>
  <c r="E89" i="3"/>
  <c r="E24" i="12" l="1"/>
  <c r="F24" i="12" s="1"/>
  <c r="F12" i="12"/>
  <c r="I29" i="7"/>
  <c r="I22" i="7"/>
  <c r="I18" i="7"/>
  <c r="H18" i="7"/>
  <c r="G245" i="7"/>
  <c r="H246" i="7"/>
  <c r="I246" i="7"/>
  <c r="J16" i="1"/>
  <c r="I16" i="1"/>
  <c r="G244" i="7" l="1"/>
  <c r="H245" i="7"/>
  <c r="I245" i="7"/>
  <c r="I244" i="7" l="1"/>
  <c r="H244" i="7"/>
  <c r="G37" i="7" l="1"/>
  <c r="I37" i="7" s="1"/>
  <c r="I21" i="7"/>
  <c r="E7" i="7"/>
  <c r="J11" i="3"/>
  <c r="I11" i="3"/>
  <c r="H11" i="3"/>
  <c r="H21" i="7" l="1"/>
  <c r="E6" i="7"/>
  <c r="E12" i="7" s="1"/>
  <c r="H47" i="7"/>
  <c r="C7" i="3"/>
  <c r="C6" i="3" s="1"/>
  <c r="F6" i="1"/>
  <c r="F21" i="1"/>
  <c r="G21" i="1"/>
  <c r="G6" i="1"/>
  <c r="H46" i="7" l="1"/>
  <c r="G9" i="1"/>
  <c r="I7" i="1"/>
  <c r="F9" i="1"/>
  <c r="H45" i="7" l="1"/>
  <c r="G7" i="7"/>
  <c r="G6" i="7" s="1"/>
  <c r="I4" i="1"/>
  <c r="I10" i="1" s="1"/>
  <c r="I23" i="1" s="1"/>
  <c r="F38" i="7"/>
  <c r="J7" i="1"/>
  <c r="F8" i="1"/>
  <c r="F7" i="1" s="1"/>
  <c r="G8" i="1"/>
  <c r="G7" i="1" s="1"/>
  <c r="H7" i="7" l="1"/>
  <c r="I44" i="7"/>
  <c r="H44" i="7"/>
  <c r="G43" i="7"/>
  <c r="G5" i="1"/>
  <c r="G4" i="1" s="1"/>
  <c r="G10" i="1" s="1"/>
  <c r="G23" i="1" s="1"/>
  <c r="F5" i="1"/>
  <c r="F4" i="1" s="1"/>
  <c r="F10" i="1" s="1"/>
  <c r="F23" i="1" s="1"/>
  <c r="I6" i="7" l="1"/>
  <c r="H6" i="7"/>
  <c r="H43" i="7"/>
  <c r="I43" i="7"/>
  <c r="G12" i="7"/>
  <c r="G38" i="7" l="1"/>
  <c r="G5" i="7"/>
  <c r="I12" i="7"/>
  <c r="H12" i="7"/>
  <c r="E34" i="7"/>
  <c r="E33" i="7" l="1"/>
  <c r="H33" i="7" s="1"/>
  <c r="H34" i="7"/>
  <c r="I38" i="7"/>
  <c r="J4" i="1"/>
  <c r="J10" i="1" s="1"/>
  <c r="J20" i="1" s="1"/>
  <c r="I5" i="7"/>
  <c r="E37" i="7" l="1"/>
  <c r="H37" i="7" s="1"/>
  <c r="E30" i="7"/>
  <c r="E32" i="7"/>
  <c r="H7" i="1"/>
  <c r="H30" i="7" l="1"/>
  <c r="H32" i="7"/>
  <c r="H4" i="1"/>
  <c r="H10" i="1" s="1"/>
  <c r="H20" i="1" s="1"/>
  <c r="H22" i="7" l="1"/>
  <c r="E29" i="7"/>
  <c r="H16" i="1"/>
  <c r="D117" i="3"/>
  <c r="D85" i="3" s="1"/>
  <c r="D84" i="3" s="1"/>
  <c r="D8" i="3" s="1"/>
  <c r="G175" i="7"/>
  <c r="G190" i="7" s="1"/>
  <c r="G55" i="7" s="1"/>
  <c r="E5" i="7" l="1"/>
  <c r="E38" i="7"/>
  <c r="H38" i="7" s="1"/>
  <c r="H5" i="7"/>
  <c r="G239" i="7"/>
  <c r="H29" i="7"/>
  <c r="H175" i="7"/>
  <c r="H176" i="7"/>
  <c r="D7" i="3" l="1"/>
  <c r="D6" i="3" s="1"/>
  <c r="H190" i="7"/>
  <c r="H239" i="7" l="1"/>
  <c r="E85" i="3" l="1"/>
  <c r="E117" i="3"/>
  <c r="I175" i="7" l="1"/>
  <c r="F239" i="7"/>
  <c r="E84" i="3"/>
  <c r="E7" i="3" l="1"/>
  <c r="E8" i="3"/>
  <c r="I190" i="7"/>
  <c r="E6" i="3" l="1"/>
  <c r="I239" i="7"/>
  <c r="H65" i="7" l="1"/>
  <c r="I65" i="7"/>
  <c r="H64" i="7"/>
  <c r="I64" i="7" l="1"/>
  <c r="H55" i="7" l="1"/>
  <c r="I55" i="7"/>
</calcChain>
</file>

<file path=xl/sharedStrings.xml><?xml version="1.0" encoding="utf-8"?>
<sst xmlns="http://schemas.openxmlformats.org/spreadsheetml/2006/main" count="692" uniqueCount="255">
  <si>
    <t>A) SAŽETAK RAČUNA PRIHODA I RASHODA</t>
  </si>
  <si>
    <t xml:space="preserve">PRIHODI/RASHODI TEKUĆA GODINA </t>
  </si>
  <si>
    <t>Izvršenje 2021.</t>
  </si>
  <si>
    <t>Plan 2022.</t>
  </si>
  <si>
    <t>Izvršenje prethodne godine</t>
  </si>
  <si>
    <t>Plan tekuće godine</t>
  </si>
  <si>
    <t xml:space="preserve">Izvršenje tekuće godine </t>
  </si>
  <si>
    <t>PRIHODI UKUPNO</t>
  </si>
  <si>
    <t>PRIHODI POSLOVANJA</t>
  </si>
  <si>
    <t>PRIHODI OD PRODAJE NEFINANCIJSKE IMOVINE</t>
  </si>
  <si>
    <t>RASHODI UKUPNO</t>
  </si>
  <si>
    <t>RASHODI  POSLOVANJA</t>
  </si>
  <si>
    <t>RASHODI ZA NEFINANCIJSKU IMOVINU</t>
  </si>
  <si>
    <t>RAZLIKA - VIŠAK / MANJAK</t>
  </si>
  <si>
    <t>B) SAŽETAK RAČUNA FINANCIRANJA</t>
  </si>
  <si>
    <t xml:space="preserve">RAČUN FINANCIRANJA </t>
  </si>
  <si>
    <t>PRIMICI OD FINANCIJSKE IMOVINE I ZADUŽIVANJA</t>
  </si>
  <si>
    <t>IZDACI ZA FINANCIJSKU IMOVINU I OTPLATE ZAJMOVA</t>
  </si>
  <si>
    <t>NETO FINANCIRANJE</t>
  </si>
  <si>
    <t>C) PRENESENI VIŠAK ILI PRENESENI MANJAK I VIŠEGODIŠNJI PLAN URAVNOTEŽENJA</t>
  </si>
  <si>
    <t>VIŠKOVI/MANJKOVI</t>
  </si>
  <si>
    <t>UKUPAN DONOS VIŠKA / MANJKA IZ PRETHODNE(IH) GODINE</t>
  </si>
  <si>
    <t>VIŠAK / MANJAK IZ PRETHODNE(IH) GODINE KOJI ĆE SE RASPOREDITI / POKRITI</t>
  </si>
  <si>
    <t>VIŠAK / MANJAK + NETO FINANCIRANJE+PRENESENI RAZULTAT</t>
  </si>
  <si>
    <t>PRIHODI I PRIMICI  POSLOVANJA</t>
  </si>
  <si>
    <t>Razred</t>
  </si>
  <si>
    <t xml:space="preserve">Skupina/podskupina/odjeljak </t>
  </si>
  <si>
    <t>Izvor</t>
  </si>
  <si>
    <t xml:space="preserve">Naziv </t>
  </si>
  <si>
    <t>Indeks</t>
  </si>
  <si>
    <t>5=4/2*100</t>
  </si>
  <si>
    <t>6=4/3*100</t>
  </si>
  <si>
    <t xml:space="preserve">Prihodi poslovanja </t>
  </si>
  <si>
    <t>Pomoći iz inozemstva i od subjekata unutar općeg proračuna</t>
  </si>
  <si>
    <t>634</t>
  </si>
  <si>
    <t>Pomoći od izvanproračunskih korisnika</t>
  </si>
  <si>
    <t>6341</t>
  </si>
  <si>
    <t xml:space="preserve">Tekuće pomoći od izvanproračunskih korisnika </t>
  </si>
  <si>
    <t>636</t>
  </si>
  <si>
    <t xml:space="preserve">Pomoći proračunskim korisnicima iz proračuna koji im nije nadležan </t>
  </si>
  <si>
    <t>6362</t>
  </si>
  <si>
    <t>Kapitalne pomoći proračunskim korisnicima iz proračuna koji im nije nadležan</t>
  </si>
  <si>
    <t>6361</t>
  </si>
  <si>
    <t>Tekuće pomoći proračunskim korisnicima iz proračuna koji im nije nadležan</t>
  </si>
  <si>
    <t>Ostale pomoći</t>
  </si>
  <si>
    <t>Pomoći iz županijskog proračuna</t>
  </si>
  <si>
    <t>Prihodi od upravnih i administrativnih pristojbi, pristojbi po posebnim propisima i nakanda</t>
  </si>
  <si>
    <t>Prihodi po posebnim propisima</t>
  </si>
  <si>
    <t xml:space="preserve">Ostali nespomenuti prihodi </t>
  </si>
  <si>
    <t xml:space="preserve">Prihodi za posebne namjene </t>
  </si>
  <si>
    <t>Prihodi od prodaje proizvoda i robe te pruženih usluga i prihodi od donacija</t>
  </si>
  <si>
    <t>661</t>
  </si>
  <si>
    <t>Prihodi od prodaje proizvoda i robe te pruženih usluga</t>
  </si>
  <si>
    <t>6615</t>
  </si>
  <si>
    <t>Prihodi od pruženih usluga</t>
  </si>
  <si>
    <t>Prihodi od imovine</t>
  </si>
  <si>
    <t xml:space="preserve">Prihodi od financijske imovine </t>
  </si>
  <si>
    <t>Kamate na oročena sredstva i depozite po viđenju</t>
  </si>
  <si>
    <t>Ostali prihodi</t>
  </si>
  <si>
    <t>31</t>
  </si>
  <si>
    <t xml:space="preserve"> Vlastiti prihodi </t>
  </si>
  <si>
    <t>Donacije od pravnih i fizičkih osoba izvan općeg proračuna i povrat donacija po protestiranim jamstvima</t>
  </si>
  <si>
    <t>Tekuće donacije</t>
  </si>
  <si>
    <t>61</t>
  </si>
  <si>
    <t xml:space="preserve">Donacije </t>
  </si>
  <si>
    <t>Prihodi iz nadležnog proračuna i od HZZO-a temeljem ugovornih obveza</t>
  </si>
  <si>
    <t>671</t>
  </si>
  <si>
    <t>Prihodi iz nadležnog proračuna za financiranje redovne djelatnosti proračunskih korisnika</t>
  </si>
  <si>
    <t>6711</t>
  </si>
  <si>
    <t>Prihodi iz nadležnog proračuna za financiranje rashoda poslovanja</t>
  </si>
  <si>
    <t>6712</t>
  </si>
  <si>
    <t>Prihodi iz nadležnog proračuna za financiranje rashoda za nabavu nefinancijske imovine</t>
  </si>
  <si>
    <t>11</t>
  </si>
  <si>
    <t>Opći prihodi i primici</t>
  </si>
  <si>
    <t>Ukupni prihodi</t>
  </si>
  <si>
    <t xml:space="preserve">VIŠAK KORIŠTEN ZA POKRIĆE RASHODA </t>
  </si>
  <si>
    <t xml:space="preserve">Vlastiti izvori </t>
  </si>
  <si>
    <t xml:space="preserve">Rezultat poslovanja </t>
  </si>
  <si>
    <t>Višak/manjak prihoda</t>
  </si>
  <si>
    <t>Višak prihoda</t>
  </si>
  <si>
    <t>93</t>
  </si>
  <si>
    <t>Vlastiti prihodi - višak</t>
  </si>
  <si>
    <t>94</t>
  </si>
  <si>
    <t>Prihodi za posebne namjene - višak</t>
  </si>
  <si>
    <t>95</t>
  </si>
  <si>
    <t>Pomoći  - višak</t>
  </si>
  <si>
    <t>RASHODI POSLOVANJA</t>
  </si>
  <si>
    <t>3+4</t>
  </si>
  <si>
    <t>Rashodi poslovanja</t>
  </si>
  <si>
    <t>Rashodi za zaposlene</t>
  </si>
  <si>
    <t>Plaće</t>
  </si>
  <si>
    <t>Plaće za redovan rad</t>
  </si>
  <si>
    <t>312</t>
  </si>
  <si>
    <t xml:space="preserve">Ostali rashodi za zaposlene </t>
  </si>
  <si>
    <t>3121</t>
  </si>
  <si>
    <t>Doprinosi na plaće</t>
  </si>
  <si>
    <t>Doprinosi za obvezno zdravstveno osiguranje</t>
  </si>
  <si>
    <t>Doprinosi za obvezno osiguranje u slučaju nezaposlenosti</t>
  </si>
  <si>
    <t>Materijalni rashodi</t>
  </si>
  <si>
    <t>Naknade troškova zaposlenima</t>
  </si>
  <si>
    <t>3211</t>
  </si>
  <si>
    <t>Službena putovanja</t>
  </si>
  <si>
    <t>3212</t>
  </si>
  <si>
    <t>Naknade za prijevoz, za rad na terenu i odvojeni život</t>
  </si>
  <si>
    <t>3214</t>
  </si>
  <si>
    <t>Ostale naknade troškova zaposlenicima</t>
  </si>
  <si>
    <t>Rashodi za materijal i energiju</t>
  </si>
  <si>
    <t>Uredski materijal i ostali materijalni rashodi</t>
  </si>
  <si>
    <t>Energija</t>
  </si>
  <si>
    <t>Materijal i dijelovi za tekuće i investicijsko održavanje</t>
  </si>
  <si>
    <t>Sitni inventar i auto gume</t>
  </si>
  <si>
    <t>Rashodi za usluge</t>
  </si>
  <si>
    <t xml:space="preserve">Usluge telefona,pošte i prijevoza </t>
  </si>
  <si>
    <t xml:space="preserve">Usluge tekućeg i investicijskog održavanja </t>
  </si>
  <si>
    <t>Usluge promidžbe i informiranja</t>
  </si>
  <si>
    <t>Komunalne usluge</t>
  </si>
  <si>
    <t>Zakupnine i najamnine</t>
  </si>
  <si>
    <t>Zdravstvene i veterinarske usluge</t>
  </si>
  <si>
    <t>Intelektualne i osobne usluge</t>
  </si>
  <si>
    <t>Računalne usluge</t>
  </si>
  <si>
    <t>Ostale usluge</t>
  </si>
  <si>
    <t xml:space="preserve">Naknade troškova osobama izvan radnog odnosa </t>
  </si>
  <si>
    <t>Ostali nespomenuti rashodi poslovanja</t>
  </si>
  <si>
    <t>Naknade za rad predstavničkih i izvršnih tijela, povjer.</t>
  </si>
  <si>
    <t>Reprezentacija</t>
  </si>
  <si>
    <t>Financijski rashodi</t>
  </si>
  <si>
    <t>Ostali financijski rashodi</t>
  </si>
  <si>
    <t>Bankarske usluge i usluge platnog prometa</t>
  </si>
  <si>
    <t xml:space="preserve">Rashodi za nabavu nefinancijske imovine </t>
  </si>
  <si>
    <t xml:space="preserve">Rashodi za nabavu proizvedene dugotrajne imovine </t>
  </si>
  <si>
    <t>Postrojenja i oprema</t>
  </si>
  <si>
    <t>Uredska oprema i namještaj</t>
  </si>
  <si>
    <t>Komunikacijska oprema</t>
  </si>
  <si>
    <t>Sportska i glazbena oprema</t>
  </si>
  <si>
    <t>Uređaji i strojevi i oprema za ostale namjene</t>
  </si>
  <si>
    <t>Rahodi za dodatna ulaganja na nefinancijskoj imovini</t>
  </si>
  <si>
    <t xml:space="preserve">Dodatna ulaganja na građevinskim objektima </t>
  </si>
  <si>
    <t>*</t>
  </si>
  <si>
    <t xml:space="preserve"> Opći prihodi i primici</t>
  </si>
  <si>
    <t>321</t>
  </si>
  <si>
    <t>Ostale naknade troškova zaposlenima</t>
  </si>
  <si>
    <t>3221</t>
  </si>
  <si>
    <t>3223</t>
  </si>
  <si>
    <t>3224</t>
  </si>
  <si>
    <t>3225</t>
  </si>
  <si>
    <t>323</t>
  </si>
  <si>
    <t>3231</t>
  </si>
  <si>
    <t xml:space="preserve">Usluge telefona, pošte i prijevoza </t>
  </si>
  <si>
    <t>3232</t>
  </si>
  <si>
    <t>Usluge tekućeg i investicijskog održavanja</t>
  </si>
  <si>
    <t>3233</t>
  </si>
  <si>
    <t>3235</t>
  </si>
  <si>
    <t>3237</t>
  </si>
  <si>
    <t>3239</t>
  </si>
  <si>
    <t>324</t>
  </si>
  <si>
    <t>3241</t>
  </si>
  <si>
    <t>329</t>
  </si>
  <si>
    <t>3293</t>
  </si>
  <si>
    <t>34</t>
  </si>
  <si>
    <t>343</t>
  </si>
  <si>
    <t>3431</t>
  </si>
  <si>
    <t>38</t>
  </si>
  <si>
    <t xml:space="preserve">Ostali rashodi </t>
  </si>
  <si>
    <t>381</t>
  </si>
  <si>
    <t>3811</t>
  </si>
  <si>
    <t>Tekuće donacije u novcu</t>
  </si>
  <si>
    <t>41</t>
  </si>
  <si>
    <t>Rashodi za nabavu neproizvedene dugotrajne imovine</t>
  </si>
  <si>
    <t>412</t>
  </si>
  <si>
    <t>Nematerijalna imovina</t>
  </si>
  <si>
    <t>4123</t>
  </si>
  <si>
    <t>Licence</t>
  </si>
  <si>
    <t>42</t>
  </si>
  <si>
    <t>Rashodi za nabavu prizvedene dugotrajne imovine</t>
  </si>
  <si>
    <t>422</t>
  </si>
  <si>
    <t>4221</t>
  </si>
  <si>
    <t xml:space="preserve">Vlastiti prihodi </t>
  </si>
  <si>
    <t>Stručno usavršavnje zaposlenika</t>
  </si>
  <si>
    <t>Usluge telefona, pošte i prijevoza</t>
  </si>
  <si>
    <t>3234</t>
  </si>
  <si>
    <t>3238</t>
  </si>
  <si>
    <t>3291</t>
  </si>
  <si>
    <t>Naknade za rad predstavničkih i izvršnih tijela, povjerenstava i slično</t>
  </si>
  <si>
    <t>Premije osiguranja</t>
  </si>
  <si>
    <t>Članarine i norme</t>
  </si>
  <si>
    <t>Pristojbe i naknade</t>
  </si>
  <si>
    <t>3299</t>
  </si>
  <si>
    <t>Zatezne kamate</t>
  </si>
  <si>
    <t>Naknade građanima i kućanstvima u naravi</t>
  </si>
  <si>
    <t>Naknada građanima i kućanstvima u naravi</t>
  </si>
  <si>
    <t>43</t>
  </si>
  <si>
    <t xml:space="preserve"> Prihodi za posebne namjene </t>
  </si>
  <si>
    <t>53</t>
  </si>
  <si>
    <t>Pomoći</t>
  </si>
  <si>
    <t>54</t>
  </si>
  <si>
    <t xml:space="preserve">Rashodi za usluge </t>
  </si>
  <si>
    <t>Rashodi za nabavu proizvedene dugotrajne imovine</t>
  </si>
  <si>
    <t>4222</t>
  </si>
  <si>
    <t>Vlastiti prihodi  - višak</t>
  </si>
  <si>
    <t>Ukupni rashodi</t>
  </si>
  <si>
    <t xml:space="preserve">MANJAK POKRIVEN TEKUĆIM PRIHODIMA </t>
  </si>
  <si>
    <t>9</t>
  </si>
  <si>
    <t>Vlastiti izvori</t>
  </si>
  <si>
    <t>92</t>
  </si>
  <si>
    <t>922</t>
  </si>
  <si>
    <t>9222</t>
  </si>
  <si>
    <t xml:space="preserve">Manjak prihoda </t>
  </si>
  <si>
    <t xml:space="preserve">Opći prihodi i primici </t>
  </si>
  <si>
    <t>I. OPĆI DIO</t>
  </si>
  <si>
    <t xml:space="preserve">A. RAČUN PRIHODA I RASHODA </t>
  </si>
  <si>
    <t>RASHODI PREMA FUNKCIJSKOJ KLASIFIKACIJI</t>
  </si>
  <si>
    <t>BROJČANA OZNAKA I NAZIV</t>
  </si>
  <si>
    <t xml:space="preserve">UKUPNO RASHODI </t>
  </si>
  <si>
    <t>08 Rekreacija, kultura i religija</t>
  </si>
  <si>
    <t>082 Službe kulture</t>
  </si>
  <si>
    <t>II. POSEBNI DIO</t>
  </si>
  <si>
    <t>Šifra</t>
  </si>
  <si>
    <t>Naziv</t>
  </si>
  <si>
    <t>4=3/2*100</t>
  </si>
  <si>
    <t>JAVNA USTANOVA U KULTURI HRVATSKI DOM</t>
  </si>
  <si>
    <t xml:space="preserve">P3500 </t>
  </si>
  <si>
    <t xml:space="preserve">PROGRAM:Kazališnai glazbeno scenska djelatnost </t>
  </si>
  <si>
    <t xml:space="preserve">A350001 </t>
  </si>
  <si>
    <t>AKTIVNOST: Djelatnost HNK,GKM i GKL</t>
  </si>
  <si>
    <t>Vlastiti prihodi</t>
  </si>
  <si>
    <t>Prihodi za posebne namjene</t>
  </si>
  <si>
    <t>Prihodi za posebne namjene  - višak</t>
  </si>
  <si>
    <t>Rahodi poslovanja</t>
  </si>
  <si>
    <t>Rashodi za nabavu nefinancijske imovine</t>
  </si>
  <si>
    <t>Uređaji, strojevi i oprema za ostale namjene</t>
  </si>
  <si>
    <t>Rashodi za dodatna ulaganja na nefinancijskoj imovini</t>
  </si>
  <si>
    <t>Pomoći iz državnog proračuna</t>
  </si>
  <si>
    <t>T350004</t>
  </si>
  <si>
    <t>TEKUĆI PROJEKT: HRVATSKI DOM</t>
  </si>
  <si>
    <t xml:space="preserve">Rahodi za usluge </t>
  </si>
  <si>
    <t>POSEBNI DIO</t>
  </si>
  <si>
    <t>PREGLED UKUPNIH PRIHODA I RASHODA PO IZVORIMA FINANCIRANJA</t>
  </si>
  <si>
    <t>Oznaka  IF</t>
  </si>
  <si>
    <t>Naziv izvora financiranja</t>
  </si>
  <si>
    <t>Rebalans financijskog plana</t>
  </si>
  <si>
    <t>5=4/3* 100</t>
  </si>
  <si>
    <t>PRIHODI</t>
  </si>
  <si>
    <t>RASHODI</t>
  </si>
  <si>
    <t>Korišteni rezultat</t>
  </si>
  <si>
    <t xml:space="preserve">PRIHODI </t>
  </si>
  <si>
    <t>Višak prihoda korišten za pokriće rashoda</t>
  </si>
  <si>
    <t>Korišteni višak za pokriće rashoda tekuće godine</t>
  </si>
  <si>
    <t>IZVJEŠTAJ O IZVRŠENJU FINANCIJSKOG PLANA ZA 2024.g.</t>
  </si>
  <si>
    <t>GODIŠNJI IZVJEŠTAJ O IZVRŠENJU FINANCIJSKOG PLANA ZA 2024.g.PO EKONOMSKOJ KLASIFIKACIJI</t>
  </si>
  <si>
    <t>GODIŠNJI IZVJEŠTAJ O IZVRŠENJU FINANCIJSKOG PLANA ZA 2024.g.                                                                                                                         PO PROGRAMSKOJ, EKONOMSKOJ KLASIFIKACIJI I IZVORIMA FINANCIRANJA</t>
  </si>
  <si>
    <t xml:space="preserve"> IZVJEŠTAJ O IZVRŠENJU FINANCIJSKOG PLANA ZA 2024.g.</t>
  </si>
  <si>
    <t>Rashodi za nabavu</t>
  </si>
  <si>
    <t>Oprema</t>
  </si>
  <si>
    <t>Izvorni plan 2024.</t>
  </si>
  <si>
    <t>Ostvarenje/ izvršenje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</si>
</sst>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&quot; &quot;;[Red]&quot;-&quot;#,##0&quot; &quot;"/>
    <numFmt numFmtId="165" formatCode="#,##0.00\ _k_n"/>
  </numFmts>
  <fonts count="108" x14ac:knownFonts="1">
    <font>
      <sz val="10"/>
      <color rgb="FF000000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b/>
      <sz val="12"/>
      <color rgb="FF002060"/>
      <name val="Calibri"/>
      <family val="2"/>
      <scheme val="minor"/>
    </font>
    <font>
      <b/>
      <sz val="11"/>
      <color rgb="FF002060"/>
      <name val="Calibri"/>
      <family val="2"/>
      <scheme val="minor"/>
    </font>
    <font>
      <sz val="11"/>
      <color rgb="FF002060"/>
      <name val="Calibri"/>
      <family val="2"/>
      <scheme val="minor"/>
    </font>
    <font>
      <b/>
      <i/>
      <sz val="11"/>
      <color rgb="FF002060"/>
      <name val="Calibri"/>
      <family val="2"/>
      <scheme val="minor"/>
    </font>
    <font>
      <b/>
      <i/>
      <sz val="12"/>
      <color rgb="FF002060"/>
      <name val="Calibri"/>
      <family val="2"/>
      <scheme val="minor"/>
    </font>
    <font>
      <i/>
      <sz val="11"/>
      <color rgb="FF00206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name val="Arial"/>
      <family val="2"/>
    </font>
    <font>
      <sz val="12"/>
      <color rgb="FF002060"/>
      <name val="Calibri"/>
      <family val="2"/>
      <scheme val="minor"/>
    </font>
    <font>
      <i/>
      <sz val="12"/>
      <color rgb="FF00206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</font>
    <font>
      <b/>
      <i/>
      <sz val="12"/>
      <color rgb="FFFF0000"/>
      <name val="Calibri"/>
      <family val="2"/>
      <scheme val="minor"/>
    </font>
    <font>
      <b/>
      <i/>
      <sz val="8"/>
      <color rgb="FF002060"/>
      <name val="Calibri"/>
      <family val="2"/>
      <scheme val="minor"/>
    </font>
    <font>
      <i/>
      <sz val="11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sz val="8"/>
      <name val="Arial"/>
      <family val="2"/>
    </font>
    <font>
      <i/>
      <sz val="8"/>
      <color rgb="FF002060"/>
      <name val="Calibri"/>
      <family val="2"/>
      <scheme val="minor"/>
    </font>
    <font>
      <sz val="11"/>
      <color rgb="FF000000"/>
      <name val="Calibri"/>
      <family val="2"/>
    </font>
    <font>
      <i/>
      <sz val="8"/>
      <color rgb="FF000000"/>
      <name val="Calibri"/>
      <family val="2"/>
    </font>
    <font>
      <b/>
      <sz val="12"/>
      <color rgb="FF002060"/>
      <name val="Calibri"/>
      <family val="2"/>
      <charset val="238"/>
      <scheme val="minor"/>
    </font>
    <font>
      <b/>
      <i/>
      <sz val="12"/>
      <color rgb="FF002060"/>
      <name val="Calibri"/>
      <family val="2"/>
      <charset val="238"/>
      <scheme val="minor"/>
    </font>
    <font>
      <sz val="12"/>
      <color rgb="FF002060"/>
      <name val="Calibri"/>
      <family val="2"/>
      <charset val="238"/>
      <scheme val="minor"/>
    </font>
    <font>
      <i/>
      <sz val="12"/>
      <color rgb="FF002060"/>
      <name val="Calibri"/>
      <family val="2"/>
      <charset val="238"/>
      <scheme val="minor"/>
    </font>
    <font>
      <i/>
      <sz val="11"/>
      <color rgb="FFFF0000"/>
      <name val="Calibri"/>
      <family val="2"/>
      <charset val="238"/>
      <scheme val="minor"/>
    </font>
    <font>
      <b/>
      <i/>
      <sz val="11"/>
      <color rgb="FFFF00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i/>
      <sz val="8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sz val="8"/>
      <color theme="1"/>
      <name val="Calibri"/>
      <family val="2"/>
      <scheme val="minor"/>
    </font>
    <font>
      <i/>
      <sz val="8"/>
      <color rgb="FFFF0000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  <font>
      <b/>
      <i/>
      <sz val="14"/>
      <color rgb="FFFF0000"/>
      <name val="Calibri"/>
      <family val="2"/>
      <charset val="238"/>
      <scheme val="minor"/>
    </font>
    <font>
      <i/>
      <sz val="14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i/>
      <sz val="11"/>
      <name val="Calibri"/>
      <family val="2"/>
      <charset val="238"/>
      <scheme val="minor"/>
    </font>
    <font>
      <i/>
      <sz val="11"/>
      <color theme="4" tint="-0.249977111117893"/>
      <name val="Calibri"/>
      <family val="2"/>
      <charset val="238"/>
      <scheme val="minor"/>
    </font>
    <font>
      <b/>
      <i/>
      <sz val="16"/>
      <color theme="4"/>
      <name val="Calibri"/>
      <family val="2"/>
      <charset val="238"/>
      <scheme val="minor"/>
    </font>
    <font>
      <i/>
      <sz val="16"/>
      <color rgb="FF0070C0"/>
      <name val="Calibri"/>
      <family val="2"/>
      <charset val="238"/>
      <scheme val="minor"/>
    </font>
    <font>
      <i/>
      <sz val="11"/>
      <color rgb="FF0070C0"/>
      <name val="Calibri"/>
      <family val="2"/>
      <charset val="238"/>
      <scheme val="minor"/>
    </font>
    <font>
      <b/>
      <i/>
      <sz val="11"/>
      <color rgb="FF0070C0"/>
      <name val="Calibri"/>
      <family val="2"/>
      <charset val="238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3"/>
      <name val="Calibri"/>
      <family val="2"/>
      <charset val="238"/>
      <scheme val="minor"/>
    </font>
    <font>
      <sz val="11"/>
      <color theme="3"/>
      <name val="Calibri"/>
      <family val="2"/>
      <charset val="238"/>
      <scheme val="minor"/>
    </font>
    <font>
      <sz val="11"/>
      <name val="Calibri"/>
      <family val="2"/>
      <scheme val="minor"/>
    </font>
    <font>
      <sz val="11"/>
      <color rgb="FF00B0F0"/>
      <name val="Calibri"/>
      <family val="2"/>
      <scheme val="minor"/>
    </font>
    <font>
      <b/>
      <sz val="11"/>
      <color rgb="FF00B0F0"/>
      <name val="Calibri"/>
      <family val="2"/>
      <scheme val="minor"/>
    </font>
    <font>
      <b/>
      <sz val="10"/>
      <color rgb="FF000000"/>
      <name val="Arial"/>
      <family val="2"/>
      <charset val="238"/>
    </font>
    <font>
      <b/>
      <sz val="11"/>
      <name val="Calibri"/>
      <family val="2"/>
      <scheme val="minor"/>
    </font>
    <font>
      <b/>
      <i/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8"/>
      <color theme="1"/>
      <name val="Arial"/>
      <family val="2"/>
    </font>
    <font>
      <b/>
      <sz val="12"/>
      <color theme="1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0"/>
      <color rgb="FF000000"/>
      <name val="Times New Roman"/>
      <family val="1"/>
      <charset val="238"/>
    </font>
    <font>
      <i/>
      <sz val="10"/>
      <color rgb="FF000000"/>
      <name val="Times New Roman"/>
      <family val="1"/>
      <charset val="238"/>
    </font>
    <font>
      <sz val="10"/>
      <color rgb="FF002060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b/>
      <i/>
      <sz val="10"/>
      <color theme="4" tint="-0.249977111117893"/>
      <name val="Times New Roman"/>
      <family val="1"/>
      <charset val="238"/>
    </font>
    <font>
      <b/>
      <i/>
      <sz val="10"/>
      <color rgb="FF000000"/>
      <name val="Times New Roman"/>
      <family val="1"/>
      <charset val="238"/>
    </font>
    <font>
      <b/>
      <i/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b/>
      <i/>
      <sz val="10"/>
      <color rgb="FF002060"/>
      <name val="Times New Roman"/>
      <family val="1"/>
      <charset val="238"/>
    </font>
    <font>
      <i/>
      <sz val="10"/>
      <color rgb="FF002060"/>
      <name val="Times New Roman"/>
      <family val="1"/>
      <charset val="238"/>
    </font>
    <font>
      <b/>
      <sz val="16"/>
      <color rgb="FFFF0000"/>
      <name val="Calibri"/>
      <family val="2"/>
      <charset val="238"/>
    </font>
    <font>
      <b/>
      <i/>
      <sz val="10"/>
      <color theme="8"/>
      <name val="Times New Roman"/>
      <family val="1"/>
      <charset val="238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9"/>
      <color rgb="FFFF0000"/>
      <name val="Calibri"/>
      <family val="2"/>
      <scheme val="minor"/>
    </font>
    <font>
      <b/>
      <sz val="9"/>
      <color rgb="FF002060"/>
      <name val="Calibri"/>
      <family val="2"/>
      <scheme val="minor"/>
    </font>
    <font>
      <sz val="9"/>
      <color rgb="FF002060"/>
      <name val="Calibri"/>
      <family val="2"/>
      <scheme val="minor"/>
    </font>
    <font>
      <i/>
      <sz val="9"/>
      <color rgb="FF002060"/>
      <name val="Calibri"/>
      <family val="2"/>
      <scheme val="minor"/>
    </font>
    <font>
      <sz val="11"/>
      <color rgb="FF002060"/>
      <name val="Calibri"/>
      <family val="2"/>
      <charset val="238"/>
      <scheme val="minor"/>
    </font>
    <font>
      <b/>
      <sz val="11"/>
      <color rgb="FF002060"/>
      <name val="Calibri"/>
      <family val="2"/>
      <charset val="238"/>
      <scheme val="minor"/>
    </font>
    <font>
      <b/>
      <i/>
      <sz val="8"/>
      <color rgb="FF002060"/>
      <name val="Calibri"/>
      <family val="2"/>
      <charset val="238"/>
      <scheme val="minor"/>
    </font>
    <font>
      <b/>
      <i/>
      <sz val="11"/>
      <color rgb="FF002060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i/>
      <sz val="12"/>
      <color rgb="FF00B0F0"/>
      <name val="Calibri"/>
      <family val="2"/>
      <charset val="238"/>
      <scheme val="minor"/>
    </font>
    <font>
      <b/>
      <i/>
      <sz val="12"/>
      <color rgb="FFFF0000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b/>
      <sz val="12"/>
      <color rgb="FF00B0F0"/>
      <name val="Calibri"/>
      <family val="2"/>
      <charset val="238"/>
      <scheme val="minor"/>
    </font>
    <font>
      <b/>
      <sz val="12"/>
      <color theme="3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i/>
      <sz val="11"/>
      <name val="Calibri"/>
      <family val="2"/>
      <scheme val="minor"/>
    </font>
    <font>
      <b/>
      <sz val="11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sz val="12"/>
      <color rgb="FFFF0000"/>
      <name val="Calibri"/>
      <family val="2"/>
      <scheme val="minor"/>
    </font>
    <font>
      <b/>
      <sz val="12"/>
      <name val="Calibri"/>
      <family val="2"/>
      <charset val="238"/>
      <scheme val="minor"/>
    </font>
  </fonts>
  <fills count="21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DDEBF7"/>
        <bgColor rgb="FFDDEBF7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rgb="FFDDEBF7"/>
      </patternFill>
    </fill>
    <fill>
      <patternFill patternType="solid">
        <fgColor theme="0"/>
        <bgColor rgb="FFFFFFFF"/>
      </patternFill>
    </fill>
    <fill>
      <patternFill patternType="solid">
        <fgColor theme="4" tint="0.79998168889431442"/>
        <bgColor rgb="FFFFFFFF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rgb="FFFFFFFF"/>
      </patternFill>
    </fill>
    <fill>
      <patternFill patternType="solid">
        <fgColor rgb="FFFF0000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FFFFFF"/>
      </patternFill>
    </fill>
    <fill>
      <patternFill patternType="solid">
        <fgColor rgb="FF00B0F0"/>
        <bgColor rgb="FFFFFFFF"/>
      </patternFill>
    </fill>
    <fill>
      <patternFill patternType="solid">
        <fgColor rgb="FF00B0F0"/>
        <bgColor indexed="64"/>
      </patternFill>
    </fill>
    <fill>
      <patternFill patternType="solid">
        <fgColor theme="6" tint="0.39997558519241921"/>
        <bgColor rgb="FFFFFFFF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39997558519241921"/>
        <bgColor rgb="FFFFFFFF"/>
      </patternFill>
    </fill>
  </fills>
  <borders count="5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rgb="FF002060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2060"/>
      </left>
      <right/>
      <top/>
      <bottom style="thin">
        <color rgb="FF002060"/>
      </bottom>
      <diagonal/>
    </border>
    <border>
      <left/>
      <right/>
      <top/>
      <bottom style="thin">
        <color rgb="FF002060"/>
      </bottom>
      <diagonal/>
    </border>
    <border>
      <left/>
      <right style="thin">
        <color rgb="FF002060"/>
      </right>
      <top/>
      <bottom style="thin">
        <color rgb="FF002060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/>
      <diagonal/>
    </border>
    <border>
      <left style="thin">
        <color rgb="FF002060"/>
      </left>
      <right style="thin">
        <color rgb="FF002060"/>
      </right>
      <top/>
      <bottom style="thin">
        <color rgb="FF002060"/>
      </bottom>
      <diagonal/>
    </border>
    <border>
      <left style="thin">
        <color rgb="FF000080"/>
      </left>
      <right style="thin">
        <color rgb="FF000080"/>
      </right>
      <top style="thin">
        <color rgb="FFC0C0C0"/>
      </top>
      <bottom style="thin">
        <color rgb="FFC0C0C0"/>
      </bottom>
      <diagonal/>
    </border>
    <border>
      <left style="medium">
        <color indexed="64"/>
      </left>
      <right style="thin">
        <color rgb="FF002060"/>
      </right>
      <top style="medium">
        <color indexed="64"/>
      </top>
      <bottom style="thin">
        <color rgb="FF002060"/>
      </bottom>
      <diagonal/>
    </border>
    <border>
      <left style="thin">
        <color rgb="FF002060"/>
      </left>
      <right style="thin">
        <color rgb="FF002060"/>
      </right>
      <top style="medium">
        <color indexed="64"/>
      </top>
      <bottom style="thin">
        <color rgb="FF002060"/>
      </bottom>
      <diagonal/>
    </border>
    <border>
      <left style="thin">
        <color rgb="FF002060"/>
      </left>
      <right style="medium">
        <color indexed="64"/>
      </right>
      <top style="medium">
        <color indexed="64"/>
      </top>
      <bottom style="thin">
        <color rgb="FF002060"/>
      </bottom>
      <diagonal/>
    </border>
    <border>
      <left style="medium">
        <color indexed="64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 style="medium">
        <color indexed="64"/>
      </right>
      <top style="thin">
        <color rgb="FF002060"/>
      </top>
      <bottom style="thin">
        <color rgb="FF002060"/>
      </bottom>
      <diagonal/>
    </border>
    <border>
      <left style="medium">
        <color indexed="64"/>
      </left>
      <right style="thin">
        <color rgb="FF002060"/>
      </right>
      <top style="thin">
        <color rgb="FF002060"/>
      </top>
      <bottom style="medium">
        <color indexed="64"/>
      </bottom>
      <diagonal/>
    </border>
    <border>
      <left style="thin">
        <color rgb="FF000080"/>
      </left>
      <right style="thin">
        <color rgb="FF000080"/>
      </right>
      <top style="thin">
        <color rgb="FFC0C0C0"/>
      </top>
      <bottom style="medium">
        <color indexed="64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medium">
        <color indexed="64"/>
      </bottom>
      <diagonal/>
    </border>
    <border>
      <left style="thin">
        <color rgb="FF002060"/>
      </left>
      <right style="medium">
        <color indexed="64"/>
      </right>
      <top style="thin">
        <color rgb="FF00206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80"/>
      </left>
      <right style="thin">
        <color rgb="FF000080"/>
      </right>
      <top/>
      <bottom style="thin">
        <color rgb="FFC0C0C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2060"/>
      </left>
      <right style="thin">
        <color rgb="FF00206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80"/>
      </left>
      <right style="thin">
        <color rgb="FF000080"/>
      </right>
      <top/>
      <bottom/>
      <diagonal/>
    </border>
  </borders>
  <cellStyleXfs count="8">
    <xf numFmtId="0" fontId="0" fillId="0" borderId="0"/>
    <xf numFmtId="0" fontId="5" fillId="0" borderId="0"/>
    <xf numFmtId="0" fontId="15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6" fillId="0" borderId="0"/>
  </cellStyleXfs>
  <cellXfs count="770">
    <xf numFmtId="0" fontId="0" fillId="0" borderId="0" xfId="0"/>
    <xf numFmtId="3" fontId="10" fillId="2" borderId="0" xfId="0" applyNumberFormat="1" applyFont="1" applyFill="1" applyAlignment="1">
      <alignment horizontal="center" vertical="center"/>
    </xf>
    <xf numFmtId="49" fontId="8" fillId="9" borderId="6" xfId="0" applyNumberFormat="1" applyFont="1" applyFill="1" applyBorder="1" applyAlignment="1">
      <alignment vertical="center"/>
    </xf>
    <xf numFmtId="3" fontId="17" fillId="0" borderId="0" xfId="0" applyNumberFormat="1" applyFont="1" applyAlignment="1">
      <alignment horizontal="left"/>
    </xf>
    <xf numFmtId="0" fontId="18" fillId="0" borderId="0" xfId="1" applyFont="1" applyAlignment="1">
      <alignment wrapText="1"/>
    </xf>
    <xf numFmtId="0" fontId="16" fillId="0" borderId="0" xfId="0" applyFont="1"/>
    <xf numFmtId="3" fontId="16" fillId="0" borderId="0" xfId="0" applyNumberFormat="1" applyFont="1"/>
    <xf numFmtId="164" fontId="16" fillId="0" borderId="0" xfId="0" applyNumberFormat="1" applyFont="1"/>
    <xf numFmtId="0" fontId="11" fillId="0" borderId="0" xfId="0" applyFont="1"/>
    <xf numFmtId="3" fontId="11" fillId="0" borderId="0" xfId="0" applyNumberFormat="1" applyFont="1"/>
    <xf numFmtId="0" fontId="19" fillId="0" borderId="0" xfId="0" applyFont="1"/>
    <xf numFmtId="0" fontId="16" fillId="0" borderId="0" xfId="0" applyFont="1" applyAlignment="1">
      <alignment horizontal="center" wrapText="1"/>
    </xf>
    <xf numFmtId="3" fontId="11" fillId="0" borderId="0" xfId="0" applyNumberFormat="1" applyFont="1" applyAlignment="1">
      <alignment horizontal="right" vertical="center"/>
    </xf>
    <xf numFmtId="3" fontId="20" fillId="0" borderId="0" xfId="0" applyNumberFormat="1" applyFont="1" applyAlignment="1">
      <alignment horizontal="right" vertical="center"/>
    </xf>
    <xf numFmtId="3" fontId="20" fillId="0" borderId="0" xfId="0" applyNumberFormat="1" applyFont="1"/>
    <xf numFmtId="3" fontId="7" fillId="0" borderId="0" xfId="0" applyNumberFormat="1" applyFont="1" applyAlignment="1">
      <alignment horizontal="center" vertical="center" wrapText="1"/>
    </xf>
    <xf numFmtId="3" fontId="7" fillId="0" borderId="2" xfId="0" applyNumberFormat="1" applyFont="1" applyBorder="1" applyAlignment="1">
      <alignment horizontal="center" vertical="center" wrapText="1"/>
    </xf>
    <xf numFmtId="3" fontId="16" fillId="0" borderId="0" xfId="0" applyNumberFormat="1" applyFont="1" applyAlignment="1">
      <alignment horizontal="center" vertical="center" wrapText="1"/>
    </xf>
    <xf numFmtId="3" fontId="7" fillId="0" borderId="0" xfId="0" applyNumberFormat="1" applyFont="1"/>
    <xf numFmtId="3" fontId="7" fillId="0" borderId="0" xfId="0" applyNumberFormat="1" applyFont="1" applyAlignment="1">
      <alignment horizontal="right" vertical="center"/>
    </xf>
    <xf numFmtId="3" fontId="7" fillId="0" borderId="0" xfId="0" applyNumberFormat="1" applyFont="1" applyAlignment="1">
      <alignment vertical="center"/>
    </xf>
    <xf numFmtId="3" fontId="11" fillId="0" borderId="0" xfId="0" applyNumberFormat="1" applyFont="1" applyAlignment="1">
      <alignment vertical="center"/>
    </xf>
    <xf numFmtId="3" fontId="16" fillId="0" borderId="0" xfId="0" applyNumberFormat="1" applyFont="1" applyAlignment="1">
      <alignment vertical="center"/>
    </xf>
    <xf numFmtId="3" fontId="16" fillId="0" borderId="2" xfId="0" applyNumberFormat="1" applyFont="1" applyBorder="1" applyAlignment="1">
      <alignment horizontal="center" vertical="center" wrapText="1"/>
    </xf>
    <xf numFmtId="3" fontId="16" fillId="0" borderId="0" xfId="0" applyNumberFormat="1" applyFont="1" applyAlignment="1">
      <alignment horizontal="right" vertical="center"/>
    </xf>
    <xf numFmtId="3" fontId="16" fillId="0" borderId="0" xfId="0" applyNumberFormat="1" applyFont="1" applyAlignment="1">
      <alignment horizontal="right"/>
    </xf>
    <xf numFmtId="3" fontId="7" fillId="0" borderId="0" xfId="0" applyNumberFormat="1" applyFont="1" applyAlignment="1">
      <alignment horizontal="right"/>
    </xf>
    <xf numFmtId="3" fontId="11" fillId="0" borderId="3" xfId="0" applyNumberFormat="1" applyFont="1" applyBorder="1" applyAlignment="1">
      <alignment horizontal="right"/>
    </xf>
    <xf numFmtId="3" fontId="11" fillId="0" borderId="1" xfId="0" applyNumberFormat="1" applyFont="1" applyBorder="1" applyAlignment="1">
      <alignment horizontal="right"/>
    </xf>
    <xf numFmtId="3" fontId="21" fillId="0" borderId="0" xfId="0" applyNumberFormat="1" applyFont="1" applyAlignment="1">
      <alignment horizontal="right" vertical="center"/>
    </xf>
    <xf numFmtId="3" fontId="21" fillId="0" borderId="0" xfId="0" applyNumberFormat="1" applyFont="1"/>
    <xf numFmtId="49" fontId="8" fillId="9" borderId="6" xfId="0" applyNumberFormat="1" applyFont="1" applyFill="1" applyBorder="1" applyAlignment="1">
      <alignment horizontal="right" vertical="center"/>
    </xf>
    <xf numFmtId="0" fontId="8" fillId="0" borderId="6" xfId="0" applyFont="1" applyBorder="1" applyAlignment="1">
      <alignment vertical="center"/>
    </xf>
    <xf numFmtId="0" fontId="8" fillId="5" borderId="6" xfId="0" applyFont="1" applyFill="1" applyBorder="1" applyAlignment="1">
      <alignment vertical="center"/>
    </xf>
    <xf numFmtId="0" fontId="9" fillId="0" borderId="6" xfId="0" applyFont="1" applyBorder="1" applyAlignment="1">
      <alignment vertical="center"/>
    </xf>
    <xf numFmtId="0" fontId="9" fillId="4" borderId="6" xfId="0" applyFont="1" applyFill="1" applyBorder="1" applyAlignment="1">
      <alignment vertical="center"/>
    </xf>
    <xf numFmtId="49" fontId="9" fillId="2" borderId="6" xfId="0" applyNumberFormat="1" applyFont="1" applyFill="1" applyBorder="1" applyAlignment="1">
      <alignment horizontal="right" vertical="center"/>
    </xf>
    <xf numFmtId="49" fontId="8" fillId="2" borderId="6" xfId="0" applyNumberFormat="1" applyFont="1" applyFill="1" applyBorder="1" applyAlignment="1">
      <alignment horizontal="left" vertical="center"/>
    </xf>
    <xf numFmtId="49" fontId="9" fillId="2" borderId="6" xfId="0" applyNumberFormat="1" applyFont="1" applyFill="1" applyBorder="1" applyAlignment="1">
      <alignment horizontal="left" vertical="center"/>
    </xf>
    <xf numFmtId="0" fontId="8" fillId="4" borderId="6" xfId="0" applyFont="1" applyFill="1" applyBorder="1" applyAlignment="1">
      <alignment vertical="center"/>
    </xf>
    <xf numFmtId="49" fontId="8" fillId="8" borderId="6" xfId="0" applyNumberFormat="1" applyFont="1" applyFill="1" applyBorder="1" applyAlignment="1">
      <alignment horizontal="right" vertical="center"/>
    </xf>
    <xf numFmtId="0" fontId="24" fillId="2" borderId="6" xfId="0" applyFont="1" applyFill="1" applyBorder="1" applyAlignment="1">
      <alignment horizontal="center" vertical="center"/>
    </xf>
    <xf numFmtId="49" fontId="24" fillId="2" borderId="6" xfId="0" applyNumberFormat="1" applyFont="1" applyFill="1" applyBorder="1" applyAlignment="1">
      <alignment horizontal="right" vertical="center"/>
    </xf>
    <xf numFmtId="49" fontId="24" fillId="2" borderId="6" xfId="0" applyNumberFormat="1" applyFont="1" applyFill="1" applyBorder="1" applyAlignment="1">
      <alignment vertical="center"/>
    </xf>
    <xf numFmtId="0" fontId="24" fillId="0" borderId="6" xfId="0" applyFont="1" applyBorder="1" applyAlignment="1">
      <alignment vertical="center"/>
    </xf>
    <xf numFmtId="49" fontId="9" fillId="8" borderId="6" xfId="0" applyNumberFormat="1" applyFont="1" applyFill="1" applyBorder="1" applyAlignment="1">
      <alignment horizontal="right" vertical="center"/>
    </xf>
    <xf numFmtId="3" fontId="8" fillId="2" borderId="6" xfId="0" applyNumberFormat="1" applyFont="1" applyFill="1" applyBorder="1" applyAlignment="1">
      <alignment horizontal="center" vertical="center" wrapText="1"/>
    </xf>
    <xf numFmtId="49" fontId="8" fillId="2" borderId="15" xfId="0" applyNumberFormat="1" applyFont="1" applyFill="1" applyBorder="1" applyAlignment="1">
      <alignment horizontal="center" vertical="center"/>
    </xf>
    <xf numFmtId="0" fontId="24" fillId="10" borderId="6" xfId="0" applyFont="1" applyFill="1" applyBorder="1" applyAlignment="1">
      <alignment vertical="center"/>
    </xf>
    <xf numFmtId="0" fontId="24" fillId="11" borderId="6" xfId="0" applyFont="1" applyFill="1" applyBorder="1" applyAlignment="1">
      <alignment horizontal="center" vertical="center"/>
    </xf>
    <xf numFmtId="49" fontId="24" fillId="11" borderId="6" xfId="0" applyNumberFormat="1" applyFont="1" applyFill="1" applyBorder="1" applyAlignment="1">
      <alignment horizontal="right" vertical="center"/>
    </xf>
    <xf numFmtId="49" fontId="24" fillId="11" borderId="6" xfId="0" applyNumberFormat="1" applyFont="1" applyFill="1" applyBorder="1" applyAlignment="1">
      <alignment vertical="center"/>
    </xf>
    <xf numFmtId="3" fontId="9" fillId="0" borderId="0" xfId="0" applyNumberFormat="1" applyFont="1" applyAlignment="1">
      <alignment vertical="center"/>
    </xf>
    <xf numFmtId="0" fontId="13" fillId="0" borderId="0" xfId="0" applyFont="1" applyAlignment="1">
      <alignment vertical="center"/>
    </xf>
    <xf numFmtId="3" fontId="8" fillId="0" borderId="0" xfId="0" applyNumberFormat="1" applyFont="1" applyAlignment="1">
      <alignment vertical="center"/>
    </xf>
    <xf numFmtId="0" fontId="14" fillId="0" borderId="0" xfId="0" applyFont="1" applyAlignment="1">
      <alignment vertical="center"/>
    </xf>
    <xf numFmtId="3" fontId="9" fillId="4" borderId="0" xfId="0" applyNumberFormat="1" applyFont="1" applyFill="1" applyAlignment="1">
      <alignment vertical="center"/>
    </xf>
    <xf numFmtId="0" fontId="13" fillId="4" borderId="0" xfId="0" applyFont="1" applyFill="1" applyAlignment="1">
      <alignment vertical="center"/>
    </xf>
    <xf numFmtId="0" fontId="13" fillId="4" borderId="6" xfId="0" applyFont="1" applyFill="1" applyBorder="1" applyAlignment="1">
      <alignment vertical="center"/>
    </xf>
    <xf numFmtId="3" fontId="12" fillId="0" borderId="0" xfId="0" applyNumberFormat="1" applyFont="1" applyAlignment="1">
      <alignment vertical="center"/>
    </xf>
    <xf numFmtId="0" fontId="22" fillId="0" borderId="0" xfId="0" applyFont="1" applyAlignment="1">
      <alignment vertical="center"/>
    </xf>
    <xf numFmtId="3" fontId="24" fillId="0" borderId="0" xfId="0" applyNumberFormat="1" applyFont="1" applyAlignment="1">
      <alignment vertical="center"/>
    </xf>
    <xf numFmtId="0" fontId="24" fillId="0" borderId="0" xfId="0" applyFont="1" applyAlignment="1">
      <alignment vertical="center"/>
    </xf>
    <xf numFmtId="3" fontId="24" fillId="4" borderId="0" xfId="0" applyNumberFormat="1" applyFont="1" applyFill="1" applyAlignment="1">
      <alignment vertical="center"/>
    </xf>
    <xf numFmtId="0" fontId="24" fillId="4" borderId="0" xfId="0" applyFont="1" applyFill="1" applyAlignment="1">
      <alignment vertical="center"/>
    </xf>
    <xf numFmtId="0" fontId="14" fillId="4" borderId="6" xfId="0" applyFont="1" applyFill="1" applyBorder="1" applyAlignment="1">
      <alignment vertical="center"/>
    </xf>
    <xf numFmtId="0" fontId="9" fillId="0" borderId="0" xfId="0" applyFont="1" applyAlignment="1">
      <alignment vertical="center"/>
    </xf>
    <xf numFmtId="0" fontId="7" fillId="4" borderId="0" xfId="1" applyFont="1" applyFill="1" applyAlignment="1">
      <alignment vertical="center"/>
    </xf>
    <xf numFmtId="0" fontId="27" fillId="0" borderId="0" xfId="0" applyFont="1"/>
    <xf numFmtId="0" fontId="28" fillId="0" borderId="0" xfId="0" applyFont="1"/>
    <xf numFmtId="3" fontId="11" fillId="8" borderId="14" xfId="0" applyNumberFormat="1" applyFont="1" applyFill="1" applyBorder="1" applyAlignment="1">
      <alignment horizontal="center" vertical="center"/>
    </xf>
    <xf numFmtId="49" fontId="8" fillId="8" borderId="14" xfId="0" applyNumberFormat="1" applyFont="1" applyFill="1" applyBorder="1" applyAlignment="1">
      <alignment horizontal="center" vertical="center"/>
    </xf>
    <xf numFmtId="3" fontId="8" fillId="8" borderId="14" xfId="0" applyNumberFormat="1" applyFont="1" applyFill="1" applyBorder="1" applyAlignment="1">
      <alignment horizontal="left" vertical="center"/>
    </xf>
    <xf numFmtId="3" fontId="8" fillId="8" borderId="14" xfId="0" applyNumberFormat="1" applyFont="1" applyFill="1" applyBorder="1" applyAlignment="1">
      <alignment horizontal="left" vertical="top"/>
    </xf>
    <xf numFmtId="49" fontId="9" fillId="8" borderId="14" xfId="0" applyNumberFormat="1" applyFont="1" applyFill="1" applyBorder="1" applyAlignment="1">
      <alignment horizontal="center" vertical="center"/>
    </xf>
    <xf numFmtId="3" fontId="9" fillId="8" borderId="14" xfId="0" applyNumberFormat="1" applyFont="1" applyFill="1" applyBorder="1" applyAlignment="1">
      <alignment horizontal="left" vertical="top"/>
    </xf>
    <xf numFmtId="49" fontId="12" fillId="8" borderId="14" xfId="0" applyNumberFormat="1" applyFont="1" applyFill="1" applyBorder="1" applyAlignment="1">
      <alignment horizontal="center" vertical="center"/>
    </xf>
    <xf numFmtId="0" fontId="12" fillId="4" borderId="14" xfId="0" applyFont="1" applyFill="1" applyBorder="1" applyAlignment="1">
      <alignment horizontal="center" vertical="center"/>
    </xf>
    <xf numFmtId="49" fontId="12" fillId="4" borderId="14" xfId="0" applyNumberFormat="1" applyFont="1" applyFill="1" applyBorder="1" applyAlignment="1">
      <alignment vertical="center" wrapText="1"/>
    </xf>
    <xf numFmtId="4" fontId="8" fillId="2" borderId="6" xfId="0" applyNumberFormat="1" applyFont="1" applyFill="1" applyBorder="1" applyAlignment="1">
      <alignment horizontal="right" vertical="center"/>
    </xf>
    <xf numFmtId="4" fontId="9" fillId="2" borderId="6" xfId="0" applyNumberFormat="1" applyFont="1" applyFill="1" applyBorder="1" applyAlignment="1">
      <alignment horizontal="right" vertical="center"/>
    </xf>
    <xf numFmtId="4" fontId="10" fillId="2" borderId="0" xfId="0" applyNumberFormat="1" applyFont="1" applyFill="1" applyAlignment="1">
      <alignment horizontal="right" vertical="center"/>
    </xf>
    <xf numFmtId="4" fontId="10" fillId="2" borderId="0" xfId="0" applyNumberFormat="1" applyFont="1" applyFill="1" applyAlignment="1">
      <alignment horizontal="center" vertical="center"/>
    </xf>
    <xf numFmtId="4" fontId="8" fillId="9" borderId="6" xfId="0" applyNumberFormat="1" applyFont="1" applyFill="1" applyBorder="1" applyAlignment="1">
      <alignment horizontal="right" vertical="center"/>
    </xf>
    <xf numFmtId="4" fontId="9" fillId="0" borderId="6" xfId="0" applyNumberFormat="1" applyFont="1" applyBorder="1" applyAlignment="1">
      <alignment horizontal="right" vertical="center"/>
    </xf>
    <xf numFmtId="4" fontId="24" fillId="2" borderId="6" xfId="0" applyNumberFormat="1" applyFont="1" applyFill="1" applyBorder="1" applyAlignment="1">
      <alignment horizontal="right" vertical="center" wrapText="1"/>
    </xf>
    <xf numFmtId="4" fontId="24" fillId="11" borderId="6" xfId="0" applyNumberFormat="1" applyFont="1" applyFill="1" applyBorder="1" applyAlignment="1">
      <alignment horizontal="right" vertical="center" wrapText="1"/>
    </xf>
    <xf numFmtId="4" fontId="8" fillId="8" borderId="14" xfId="0" applyNumberFormat="1" applyFont="1" applyFill="1" applyBorder="1" applyAlignment="1">
      <alignment horizontal="center" vertical="center" wrapText="1"/>
    </xf>
    <xf numFmtId="4" fontId="8" fillId="8" borderId="14" xfId="0" applyNumberFormat="1" applyFont="1" applyFill="1" applyBorder="1" applyAlignment="1">
      <alignment vertical="center"/>
    </xf>
    <xf numFmtId="4" fontId="9" fillId="8" borderId="14" xfId="0" applyNumberFormat="1" applyFont="1" applyFill="1" applyBorder="1" applyAlignment="1">
      <alignment vertical="center"/>
    </xf>
    <xf numFmtId="4" fontId="12" fillId="4" borderId="14" xfId="0" applyNumberFormat="1" applyFont="1" applyFill="1" applyBorder="1" applyAlignment="1">
      <alignment horizontal="right" vertical="center"/>
    </xf>
    <xf numFmtId="4" fontId="9" fillId="0" borderId="0" xfId="0" applyNumberFormat="1" applyFont="1" applyAlignment="1">
      <alignment vertical="center"/>
    </xf>
    <xf numFmtId="3" fontId="31" fillId="0" borderId="0" xfId="0" applyNumberFormat="1" applyFont="1" applyAlignment="1">
      <alignment horizontal="right" vertical="center"/>
    </xf>
    <xf numFmtId="3" fontId="31" fillId="0" borderId="0" xfId="0" applyNumberFormat="1" applyFont="1"/>
    <xf numFmtId="4" fontId="16" fillId="0" borderId="0" xfId="0" applyNumberFormat="1" applyFont="1" applyAlignment="1">
      <alignment vertical="center"/>
    </xf>
    <xf numFmtId="3" fontId="29" fillId="0" borderId="0" xfId="0" applyNumberFormat="1" applyFont="1" applyAlignment="1">
      <alignment horizontal="right" vertical="center"/>
    </xf>
    <xf numFmtId="3" fontId="29" fillId="0" borderId="0" xfId="0" applyNumberFormat="1" applyFont="1"/>
    <xf numFmtId="4" fontId="16" fillId="0" borderId="0" xfId="0" applyNumberFormat="1" applyFont="1"/>
    <xf numFmtId="4" fontId="17" fillId="0" borderId="0" xfId="0" applyNumberFormat="1" applyFont="1"/>
    <xf numFmtId="4" fontId="11" fillId="0" borderId="0" xfId="0" applyNumberFormat="1" applyFont="1" applyAlignment="1">
      <alignment horizontal="right" vertical="center"/>
    </xf>
    <xf numFmtId="4" fontId="21" fillId="0" borderId="14" xfId="0" applyNumberFormat="1" applyFont="1" applyBorder="1" applyAlignment="1">
      <alignment horizontal="center" vertical="center"/>
    </xf>
    <xf numFmtId="4" fontId="21" fillId="0" borderId="6" xfId="0" applyNumberFormat="1" applyFont="1" applyBorder="1" applyAlignment="1">
      <alignment horizontal="center" vertical="center"/>
    </xf>
    <xf numFmtId="4" fontId="8" fillId="5" borderId="6" xfId="0" applyNumberFormat="1" applyFont="1" applyFill="1" applyBorder="1" applyAlignment="1">
      <alignment horizontal="right" vertical="center"/>
    </xf>
    <xf numFmtId="4" fontId="12" fillId="0" borderId="6" xfId="0" applyNumberFormat="1" applyFont="1" applyBorder="1" applyAlignment="1">
      <alignment horizontal="right" vertical="center"/>
    </xf>
    <xf numFmtId="4" fontId="23" fillId="0" borderId="6" xfId="0" applyNumberFormat="1" applyFont="1" applyBorder="1" applyAlignment="1">
      <alignment horizontal="right" vertical="center"/>
    </xf>
    <xf numFmtId="4" fontId="24" fillId="10" borderId="6" xfId="0" applyNumberFormat="1" applyFont="1" applyFill="1" applyBorder="1" applyAlignment="1">
      <alignment horizontal="right" vertical="center"/>
    </xf>
    <xf numFmtId="4" fontId="24" fillId="4" borderId="6" xfId="0" applyNumberFormat="1" applyFont="1" applyFill="1" applyBorder="1" applyAlignment="1">
      <alignment horizontal="right" vertical="center"/>
    </xf>
    <xf numFmtId="4" fontId="9" fillId="4" borderId="6" xfId="0" applyNumberFormat="1" applyFont="1" applyFill="1" applyBorder="1" applyAlignment="1">
      <alignment horizontal="right" vertical="center"/>
    </xf>
    <xf numFmtId="4" fontId="8" fillId="2" borderId="14" xfId="0" applyNumberFormat="1" applyFont="1" applyFill="1" applyBorder="1" applyAlignment="1">
      <alignment horizontal="center" vertical="center" wrapText="1"/>
    </xf>
    <xf numFmtId="4" fontId="8" fillId="8" borderId="14" xfId="0" applyNumberFormat="1" applyFont="1" applyFill="1" applyBorder="1" applyAlignment="1">
      <alignment horizontal="right" vertical="center"/>
    </xf>
    <xf numFmtId="4" fontId="9" fillId="8" borderId="14" xfId="0" applyNumberFormat="1" applyFont="1" applyFill="1" applyBorder="1" applyAlignment="1">
      <alignment horizontal="right" vertical="center"/>
    </xf>
    <xf numFmtId="4" fontId="12" fillId="8" borderId="14" xfId="0" applyNumberFormat="1" applyFont="1" applyFill="1" applyBorder="1" applyAlignment="1">
      <alignment horizontal="right" vertical="center"/>
    </xf>
    <xf numFmtId="0" fontId="24" fillId="17" borderId="6" xfId="0" applyFont="1" applyFill="1" applyBorder="1" applyAlignment="1">
      <alignment horizontal="center" vertical="center"/>
    </xf>
    <xf numFmtId="49" fontId="24" fillId="17" borderId="6" xfId="0" applyNumberFormat="1" applyFont="1" applyFill="1" applyBorder="1" applyAlignment="1">
      <alignment horizontal="right" vertical="center"/>
    </xf>
    <xf numFmtId="49" fontId="24" fillId="17" borderId="6" xfId="0" applyNumberFormat="1" applyFont="1" applyFill="1" applyBorder="1" applyAlignment="1">
      <alignment vertical="center"/>
    </xf>
    <xf numFmtId="4" fontId="24" fillId="17" borderId="6" xfId="0" applyNumberFormat="1" applyFont="1" applyFill="1" applyBorder="1" applyAlignment="1">
      <alignment horizontal="right" vertical="center" wrapText="1"/>
    </xf>
    <xf numFmtId="4" fontId="23" fillId="18" borderId="6" xfId="0" applyNumberFormat="1" applyFont="1" applyFill="1" applyBorder="1" applyAlignment="1">
      <alignment horizontal="right" vertical="center"/>
    </xf>
    <xf numFmtId="1" fontId="26" fillId="0" borderId="14" xfId="0" applyNumberFormat="1" applyFont="1" applyBorder="1" applyAlignment="1">
      <alignment horizontal="center" vertical="center"/>
    </xf>
    <xf numFmtId="4" fontId="7" fillId="4" borderId="0" xfId="1" applyNumberFormat="1" applyFont="1" applyFill="1" applyAlignment="1">
      <alignment vertical="center" wrapText="1"/>
    </xf>
    <xf numFmtId="4" fontId="17" fillId="0" borderId="0" xfId="0" applyNumberFormat="1" applyFont="1" applyAlignment="1">
      <alignment horizontal="left"/>
    </xf>
    <xf numFmtId="4" fontId="21" fillId="0" borderId="0" xfId="0" applyNumberFormat="1" applyFont="1" applyAlignment="1">
      <alignment horizontal="right" vertical="center"/>
    </xf>
    <xf numFmtId="4" fontId="11" fillId="0" borderId="0" xfId="0" applyNumberFormat="1" applyFont="1" applyAlignment="1">
      <alignment horizontal="right" vertical="center" wrapText="1"/>
    </xf>
    <xf numFmtId="4" fontId="30" fillId="0" borderId="0" xfId="0" applyNumberFormat="1" applyFont="1" applyAlignment="1">
      <alignment horizontal="right" vertical="center"/>
    </xf>
    <xf numFmtId="4" fontId="32" fillId="0" borderId="0" xfId="0" applyNumberFormat="1" applyFont="1" applyAlignment="1">
      <alignment horizontal="right" vertical="center"/>
    </xf>
    <xf numFmtId="4" fontId="7" fillId="0" borderId="0" xfId="0" applyNumberFormat="1" applyFont="1" applyAlignment="1">
      <alignment horizontal="right" vertical="center"/>
    </xf>
    <xf numFmtId="4" fontId="7" fillId="0" borderId="0" xfId="0" applyNumberFormat="1" applyFont="1" applyAlignment="1">
      <alignment horizontal="center" vertical="center" wrapText="1"/>
    </xf>
    <xf numFmtId="4" fontId="16" fillId="0" borderId="0" xfId="0" applyNumberFormat="1" applyFont="1" applyAlignment="1">
      <alignment horizontal="right" vertical="center"/>
    </xf>
    <xf numFmtId="4" fontId="16" fillId="0" borderId="0" xfId="0" applyNumberFormat="1" applyFont="1" applyAlignment="1">
      <alignment horizontal="center" vertical="center" wrapText="1"/>
    </xf>
    <xf numFmtId="4" fontId="7" fillId="0" borderId="0" xfId="0" applyNumberFormat="1" applyFont="1" applyAlignment="1">
      <alignment vertical="center"/>
    </xf>
    <xf numFmtId="4" fontId="11" fillId="0" borderId="0" xfId="0" applyNumberFormat="1" applyFont="1" applyAlignment="1">
      <alignment vertical="center"/>
    </xf>
    <xf numFmtId="4" fontId="7" fillId="0" borderId="0" xfId="0" applyNumberFormat="1" applyFont="1" applyAlignment="1">
      <alignment vertical="center" wrapText="1"/>
    </xf>
    <xf numFmtId="4" fontId="20" fillId="0" borderId="0" xfId="0" applyNumberFormat="1" applyFont="1" applyAlignment="1">
      <alignment horizontal="right" vertical="center"/>
    </xf>
    <xf numFmtId="4" fontId="29" fillId="0" borderId="0" xfId="0" applyNumberFormat="1" applyFont="1" applyAlignment="1">
      <alignment horizontal="right" vertical="center"/>
    </xf>
    <xf numFmtId="4" fontId="31" fillId="0" borderId="0" xfId="0" applyNumberFormat="1" applyFont="1" applyAlignment="1">
      <alignment horizontal="right" vertical="center"/>
    </xf>
    <xf numFmtId="4" fontId="21" fillId="8" borderId="6" xfId="0" applyNumberFormat="1" applyFont="1" applyFill="1" applyBorder="1" applyAlignment="1">
      <alignment horizontal="center" vertical="center" wrapText="1"/>
    </xf>
    <xf numFmtId="4" fontId="10" fillId="4" borderId="6" xfId="0" applyNumberFormat="1" applyFont="1" applyFill="1" applyBorder="1" applyAlignment="1">
      <alignment horizontal="right" vertical="center"/>
    </xf>
    <xf numFmtId="4" fontId="21" fillId="8" borderId="14" xfId="0" applyNumberFormat="1" applyFont="1" applyFill="1" applyBorder="1" applyAlignment="1">
      <alignment horizontal="center" vertical="center" wrapText="1"/>
    </xf>
    <xf numFmtId="4" fontId="23" fillId="2" borderId="6" xfId="0" applyNumberFormat="1" applyFont="1" applyFill="1" applyBorder="1" applyAlignment="1">
      <alignment horizontal="right" vertical="center"/>
    </xf>
    <xf numFmtId="4" fontId="37" fillId="2" borderId="6" xfId="0" applyNumberFormat="1" applyFont="1" applyFill="1" applyBorder="1" applyAlignment="1">
      <alignment horizontal="right" vertical="center"/>
    </xf>
    <xf numFmtId="4" fontId="24" fillId="2" borderId="0" xfId="0" applyNumberFormat="1" applyFont="1" applyFill="1" applyAlignment="1">
      <alignment horizontal="right" vertical="center"/>
    </xf>
    <xf numFmtId="4" fontId="24" fillId="2" borderId="0" xfId="0" applyNumberFormat="1" applyFont="1" applyFill="1" applyAlignment="1">
      <alignment horizontal="center" vertical="center"/>
    </xf>
    <xf numFmtId="4" fontId="23" fillId="9" borderId="6" xfId="0" applyNumberFormat="1" applyFont="1" applyFill="1" applyBorder="1" applyAlignment="1">
      <alignment horizontal="right" vertical="center"/>
    </xf>
    <xf numFmtId="4" fontId="37" fillId="2" borderId="6" xfId="0" applyNumberFormat="1" applyFont="1" applyFill="1" applyBorder="1" applyAlignment="1">
      <alignment vertical="center"/>
    </xf>
    <xf numFmtId="4" fontId="37" fillId="0" borderId="0" xfId="0" applyNumberFormat="1" applyFont="1" applyAlignment="1">
      <alignment horizontal="center" vertical="center"/>
    </xf>
    <xf numFmtId="4" fontId="39" fillId="0" borderId="6" xfId="0" applyNumberFormat="1" applyFont="1" applyBorder="1" applyAlignment="1">
      <alignment horizontal="right" vertical="center"/>
    </xf>
    <xf numFmtId="4" fontId="38" fillId="2" borderId="6" xfId="0" applyNumberFormat="1" applyFont="1" applyFill="1" applyBorder="1" applyAlignment="1">
      <alignment vertical="center"/>
    </xf>
    <xf numFmtId="4" fontId="39" fillId="2" borderId="6" xfId="0" applyNumberFormat="1" applyFont="1" applyFill="1" applyBorder="1" applyAlignment="1">
      <alignment vertical="center"/>
    </xf>
    <xf numFmtId="1" fontId="41" fillId="0" borderId="6" xfId="0" applyNumberFormat="1" applyFont="1" applyBorder="1" applyAlignment="1">
      <alignment horizontal="center" vertical="center"/>
    </xf>
    <xf numFmtId="4" fontId="39" fillId="2" borderId="6" xfId="0" applyNumberFormat="1" applyFont="1" applyFill="1" applyBorder="1" applyAlignment="1">
      <alignment horizontal="right" vertical="center" wrapText="1"/>
    </xf>
    <xf numFmtId="4" fontId="8" fillId="0" borderId="0" xfId="0" applyNumberFormat="1" applyFont="1" applyAlignment="1">
      <alignment vertical="center"/>
    </xf>
    <xf numFmtId="3" fontId="23" fillId="0" borderId="0" xfId="0" applyNumberFormat="1" applyFont="1" applyAlignment="1">
      <alignment vertical="center"/>
    </xf>
    <xf numFmtId="1" fontId="42" fillId="0" borderId="6" xfId="0" applyNumberFormat="1" applyFont="1" applyBorder="1" applyAlignment="1">
      <alignment horizontal="center" vertical="center"/>
    </xf>
    <xf numFmtId="3" fontId="0" fillId="0" borderId="0" xfId="0" applyNumberFormat="1"/>
    <xf numFmtId="4" fontId="0" fillId="0" borderId="0" xfId="0" applyNumberFormat="1"/>
    <xf numFmtId="0" fontId="43" fillId="0" borderId="36" xfId="0" applyFont="1" applyBorder="1" applyAlignment="1">
      <alignment horizontal="center" vertical="center" wrapText="1"/>
    </xf>
    <xf numFmtId="0" fontId="43" fillId="0" borderId="37" xfId="0" applyFont="1" applyBorder="1" applyAlignment="1">
      <alignment horizontal="center" vertical="center"/>
    </xf>
    <xf numFmtId="3" fontId="43" fillId="0" borderId="37" xfId="0" applyNumberFormat="1" applyFont="1" applyBorder="1" applyAlignment="1">
      <alignment horizontal="center" vertical="center" wrapText="1"/>
    </xf>
    <xf numFmtId="4" fontId="43" fillId="19" borderId="37" xfId="0" applyNumberFormat="1" applyFont="1" applyFill="1" applyBorder="1" applyAlignment="1">
      <alignment horizontal="center" vertical="center" wrapText="1"/>
    </xf>
    <xf numFmtId="4" fontId="43" fillId="19" borderId="38" xfId="0" applyNumberFormat="1" applyFont="1" applyFill="1" applyBorder="1" applyAlignment="1">
      <alignment horizontal="center" wrapText="1"/>
    </xf>
    <xf numFmtId="0" fontId="43" fillId="19" borderId="39" xfId="0" applyFont="1" applyFill="1" applyBorder="1" applyAlignment="1">
      <alignment horizontal="center" vertical="center"/>
    </xf>
    <xf numFmtId="0" fontId="0" fillId="0" borderId="40" xfId="0" applyBorder="1"/>
    <xf numFmtId="0" fontId="0" fillId="0" borderId="41" xfId="0" applyBorder="1" applyAlignment="1">
      <alignment horizontal="center"/>
    </xf>
    <xf numFmtId="3" fontId="0" fillId="0" borderId="41" xfId="0" applyNumberFormat="1" applyBorder="1" applyAlignment="1">
      <alignment horizontal="center"/>
    </xf>
    <xf numFmtId="3" fontId="0" fillId="19" borderId="41" xfId="0" applyNumberFormat="1" applyFill="1" applyBorder="1" applyAlignment="1">
      <alignment horizontal="center"/>
    </xf>
    <xf numFmtId="0" fontId="0" fillId="19" borderId="42" xfId="0" applyFill="1" applyBorder="1" applyAlignment="1">
      <alignment horizontal="center" wrapText="1"/>
    </xf>
    <xf numFmtId="0" fontId="43" fillId="0" borderId="43" xfId="0" applyFont="1" applyBorder="1" applyAlignment="1">
      <alignment horizontal="center"/>
    </xf>
    <xf numFmtId="0" fontId="43" fillId="0" borderId="6" xfId="0" applyFont="1" applyBorder="1"/>
    <xf numFmtId="3" fontId="0" fillId="0" borderId="6" xfId="0" applyNumberFormat="1" applyBorder="1"/>
    <xf numFmtId="4" fontId="0" fillId="19" borderId="6" xfId="0" applyNumberFormat="1" applyFill="1" applyBorder="1"/>
    <xf numFmtId="0" fontId="0" fillId="19" borderId="44" xfId="0" applyFill="1" applyBorder="1"/>
    <xf numFmtId="0" fontId="0" fillId="0" borderId="43" xfId="0" applyBorder="1"/>
    <xf numFmtId="0" fontId="0" fillId="0" borderId="6" xfId="0" applyBorder="1"/>
    <xf numFmtId="3" fontId="45" fillId="0" borderId="6" xfId="0" applyNumberFormat="1" applyFont="1" applyBorder="1"/>
    <xf numFmtId="4" fontId="39" fillId="19" borderId="6" xfId="0" applyNumberFormat="1" applyFont="1" applyFill="1" applyBorder="1"/>
    <xf numFmtId="4" fontId="0" fillId="19" borderId="44" xfId="0" applyNumberFormat="1" applyFill="1" applyBorder="1"/>
    <xf numFmtId="4" fontId="43" fillId="19" borderId="6" xfId="0" applyNumberFormat="1" applyFont="1" applyFill="1" applyBorder="1"/>
    <xf numFmtId="0" fontId="44" fillId="0" borderId="6" xfId="0" applyFont="1" applyBorder="1"/>
    <xf numFmtId="2" fontId="0" fillId="19" borderId="44" xfId="0" applyNumberFormat="1" applyFill="1" applyBorder="1"/>
    <xf numFmtId="4" fontId="46" fillId="19" borderId="6" xfId="0" applyNumberFormat="1" applyFont="1" applyFill="1" applyBorder="1"/>
    <xf numFmtId="3" fontId="44" fillId="0" borderId="6" xfId="0" applyNumberFormat="1" applyFont="1" applyBorder="1"/>
    <xf numFmtId="4" fontId="44" fillId="19" borderId="6" xfId="0" applyNumberFormat="1" applyFont="1" applyFill="1" applyBorder="1"/>
    <xf numFmtId="0" fontId="44" fillId="0" borderId="6" xfId="0" applyFont="1" applyBorder="1" applyAlignment="1">
      <alignment horizontal="center"/>
    </xf>
    <xf numFmtId="3" fontId="43" fillId="0" borderId="6" xfId="0" applyNumberFormat="1" applyFont="1" applyBorder="1"/>
    <xf numFmtId="4" fontId="43" fillId="19" borderId="44" xfId="0" applyNumberFormat="1" applyFont="1" applyFill="1" applyBorder="1"/>
    <xf numFmtId="2" fontId="43" fillId="19" borderId="44" xfId="0" applyNumberFormat="1" applyFont="1" applyFill="1" applyBorder="1"/>
    <xf numFmtId="0" fontId="0" fillId="0" borderId="45" xfId="0" applyBorder="1"/>
    <xf numFmtId="0" fontId="43" fillId="0" borderId="46" xfId="0" applyFont="1" applyBorder="1" applyAlignment="1">
      <alignment horizontal="center" wrapText="1"/>
    </xf>
    <xf numFmtId="3" fontId="44" fillId="0" borderId="46" xfId="0" applyNumberFormat="1" applyFont="1" applyBorder="1"/>
    <xf numFmtId="4" fontId="44" fillId="0" borderId="46" xfId="0" applyNumberFormat="1" applyFont="1" applyBorder="1"/>
    <xf numFmtId="4" fontId="0" fillId="0" borderId="46" xfId="0" applyNumberFormat="1" applyBorder="1"/>
    <xf numFmtId="0" fontId="44" fillId="4" borderId="0" xfId="0" applyFont="1" applyFill="1" applyAlignment="1">
      <alignment wrapText="1"/>
    </xf>
    <xf numFmtId="3" fontId="0" fillId="4" borderId="0" xfId="0" applyNumberFormat="1" applyFill="1"/>
    <xf numFmtId="4" fontId="43" fillId="4" borderId="0" xfId="0" applyNumberFormat="1" applyFont="1" applyFill="1"/>
    <xf numFmtId="4" fontId="61" fillId="0" borderId="0" xfId="0" applyNumberFormat="1" applyFont="1" applyAlignment="1">
      <alignment vertical="center"/>
    </xf>
    <xf numFmtId="3" fontId="61" fillId="0" borderId="0" xfId="0" applyNumberFormat="1" applyFont="1" applyAlignment="1">
      <alignment vertical="center"/>
    </xf>
    <xf numFmtId="3" fontId="62" fillId="0" borderId="0" xfId="0" applyNumberFormat="1" applyFont="1" applyAlignment="1">
      <alignment vertical="center"/>
    </xf>
    <xf numFmtId="4" fontId="61" fillId="0" borderId="48" xfId="0" applyNumberFormat="1" applyFont="1" applyBorder="1" applyAlignment="1">
      <alignment vertical="center"/>
    </xf>
    <xf numFmtId="4" fontId="60" fillId="19" borderId="49" xfId="0" applyNumberFormat="1" applyFont="1" applyFill="1" applyBorder="1" applyAlignment="1" applyProtection="1">
      <alignment horizontal="right" vertical="center" shrinkToFit="1"/>
      <protection locked="0"/>
    </xf>
    <xf numFmtId="4" fontId="63" fillId="19" borderId="6" xfId="0" applyNumberFormat="1" applyFont="1" applyFill="1" applyBorder="1"/>
    <xf numFmtId="4" fontId="0" fillId="0" borderId="47" xfId="0" applyNumberFormat="1" applyBorder="1"/>
    <xf numFmtId="4" fontId="12" fillId="0" borderId="0" xfId="0" applyNumberFormat="1" applyFont="1" applyAlignment="1">
      <alignment vertical="center"/>
    </xf>
    <xf numFmtId="0" fontId="0" fillId="4" borderId="0" xfId="0" applyFill="1"/>
    <xf numFmtId="4" fontId="0" fillId="4" borderId="0" xfId="0" applyNumberFormat="1" applyFill="1"/>
    <xf numFmtId="0" fontId="34" fillId="4" borderId="0" xfId="0" applyFont="1" applyFill="1"/>
    <xf numFmtId="0" fontId="33" fillId="4" borderId="0" xfId="0" applyFont="1" applyFill="1"/>
    <xf numFmtId="0" fontId="0" fillId="4" borderId="0" xfId="0" applyFill="1" applyAlignment="1">
      <alignment vertical="center"/>
    </xf>
    <xf numFmtId="0" fontId="44" fillId="4" borderId="0" xfId="0" applyFont="1" applyFill="1"/>
    <xf numFmtId="0" fontId="45" fillId="4" borderId="0" xfId="0" applyFont="1" applyFill="1"/>
    <xf numFmtId="0" fontId="44" fillId="4" borderId="0" xfId="0" applyFont="1" applyFill="1" applyAlignment="1">
      <alignment horizontal="center" wrapText="1"/>
    </xf>
    <xf numFmtId="0" fontId="44" fillId="4" borderId="0" xfId="0" applyFont="1" applyFill="1" applyAlignment="1">
      <alignment horizontal="center" vertical="center"/>
    </xf>
    <xf numFmtId="3" fontId="43" fillId="4" borderId="0" xfId="0" applyNumberFormat="1" applyFont="1" applyFill="1" applyAlignment="1">
      <alignment horizontal="center" vertical="center" wrapText="1"/>
    </xf>
    <xf numFmtId="4" fontId="43" fillId="4" borderId="0" xfId="0" applyNumberFormat="1" applyFont="1" applyFill="1" applyAlignment="1">
      <alignment horizontal="center" vertical="center" wrapText="1"/>
    </xf>
    <xf numFmtId="0" fontId="43" fillId="4" borderId="0" xfId="0" applyFont="1" applyFill="1" applyAlignment="1">
      <alignment vertical="center"/>
    </xf>
    <xf numFmtId="0" fontId="43" fillId="4" borderId="0" xfId="0" applyFont="1" applyFill="1" applyAlignment="1">
      <alignment vertical="center" wrapText="1"/>
    </xf>
    <xf numFmtId="0" fontId="43" fillId="4" borderId="0" xfId="0" applyFont="1" applyFill="1" applyAlignment="1">
      <alignment horizontal="center"/>
    </xf>
    <xf numFmtId="2" fontId="43" fillId="4" borderId="0" xfId="0" applyNumberFormat="1" applyFont="1" applyFill="1"/>
    <xf numFmtId="0" fontId="45" fillId="4" borderId="0" xfId="0" applyFont="1" applyFill="1" applyAlignment="1">
      <alignment horizontal="center"/>
    </xf>
    <xf numFmtId="0" fontId="45" fillId="4" borderId="0" xfId="0" applyFont="1" applyFill="1" applyAlignment="1">
      <alignment wrapText="1"/>
    </xf>
    <xf numFmtId="3" fontId="45" fillId="4" borderId="0" xfId="0" applyNumberFormat="1" applyFont="1" applyFill="1"/>
    <xf numFmtId="4" fontId="45" fillId="4" borderId="0" xfId="0" applyNumberFormat="1" applyFont="1" applyFill="1"/>
    <xf numFmtId="4" fontId="44" fillId="4" borderId="0" xfId="0" applyNumberFormat="1" applyFont="1" applyFill="1"/>
    <xf numFmtId="1" fontId="43" fillId="4" borderId="0" xfId="0" applyNumberFormat="1" applyFont="1" applyFill="1" applyAlignment="1">
      <alignment horizontal="center" vertical="center" wrapText="1"/>
    </xf>
    <xf numFmtId="0" fontId="43" fillId="4" borderId="0" xfId="0" applyFont="1" applyFill="1"/>
    <xf numFmtId="3" fontId="44" fillId="4" borderId="0" xfId="0" applyNumberFormat="1" applyFont="1" applyFill="1"/>
    <xf numFmtId="2" fontId="0" fillId="4" borderId="0" xfId="0" applyNumberFormat="1" applyFill="1"/>
    <xf numFmtId="3" fontId="35" fillId="4" borderId="0" xfId="0" applyNumberFormat="1" applyFont="1" applyFill="1"/>
    <xf numFmtId="0" fontId="0" fillId="4" borderId="0" xfId="0" applyFill="1" applyAlignment="1">
      <alignment horizontal="center"/>
    </xf>
    <xf numFmtId="3" fontId="0" fillId="4" borderId="0" xfId="0" applyNumberFormat="1" applyFill="1" applyAlignment="1">
      <alignment horizontal="center"/>
    </xf>
    <xf numFmtId="1" fontId="0" fillId="4" borderId="0" xfId="0" applyNumberFormat="1" applyFill="1" applyAlignment="1">
      <alignment horizontal="center"/>
    </xf>
    <xf numFmtId="0" fontId="0" fillId="4" borderId="0" xfId="0" applyFill="1" applyAlignment="1">
      <alignment horizontal="right"/>
    </xf>
    <xf numFmtId="4" fontId="0" fillId="4" borderId="0" xfId="0" applyNumberFormat="1" applyFill="1" applyAlignment="1">
      <alignment horizontal="center"/>
    </xf>
    <xf numFmtId="4" fontId="0" fillId="4" borderId="0" xfId="0" applyNumberFormat="1" applyFill="1" applyAlignment="1">
      <alignment horizontal="right"/>
    </xf>
    <xf numFmtId="3" fontId="43" fillId="4" borderId="0" xfId="0" applyNumberFormat="1" applyFont="1" applyFill="1"/>
    <xf numFmtId="4" fontId="49" fillId="4" borderId="0" xfId="0" applyNumberFormat="1" applyFont="1" applyFill="1"/>
    <xf numFmtId="4" fontId="50" fillId="4" borderId="0" xfId="0" applyNumberFormat="1" applyFont="1" applyFill="1"/>
    <xf numFmtId="0" fontId="44" fillId="4" borderId="0" xfId="0" applyFont="1" applyFill="1" applyAlignment="1">
      <alignment horizontal="center"/>
    </xf>
    <xf numFmtId="4" fontId="35" fillId="4" borderId="0" xfId="0" applyNumberFormat="1" applyFont="1" applyFill="1"/>
    <xf numFmtId="4" fontId="51" fillId="4" borderId="0" xfId="0" applyNumberFormat="1" applyFont="1" applyFill="1"/>
    <xf numFmtId="0" fontId="53" fillId="4" borderId="0" xfId="0" applyFont="1" applyFill="1"/>
    <xf numFmtId="0" fontId="54" fillId="4" borderId="0" xfId="0" applyFont="1" applyFill="1"/>
    <xf numFmtId="0" fontId="43" fillId="4" borderId="0" xfId="0" applyFont="1" applyFill="1" applyAlignment="1">
      <alignment wrapText="1"/>
    </xf>
    <xf numFmtId="0" fontId="43" fillId="4" borderId="0" xfId="0" applyFont="1" applyFill="1" applyAlignment="1">
      <alignment horizontal="center" vertical="center" wrapText="1"/>
    </xf>
    <xf numFmtId="0" fontId="43" fillId="4" borderId="0" xfId="0" applyFont="1" applyFill="1" applyAlignment="1">
      <alignment horizontal="center" wrapText="1"/>
    </xf>
    <xf numFmtId="4" fontId="0" fillId="4" borderId="0" xfId="0" applyNumberFormat="1" applyFill="1" applyAlignment="1">
      <alignment horizontal="center" wrapText="1"/>
    </xf>
    <xf numFmtId="4" fontId="43" fillId="4" borderId="0" xfId="0" applyNumberFormat="1" applyFont="1" applyFill="1" applyAlignment="1">
      <alignment horizontal="center" wrapText="1"/>
    </xf>
    <xf numFmtId="1" fontId="43" fillId="4" borderId="0" xfId="0" applyNumberFormat="1" applyFont="1" applyFill="1" applyAlignment="1">
      <alignment horizontal="center"/>
    </xf>
    <xf numFmtId="3" fontId="43" fillId="4" borderId="0" xfId="0" applyNumberFormat="1" applyFont="1" applyFill="1" applyAlignment="1">
      <alignment horizontal="center"/>
    </xf>
    <xf numFmtId="0" fontId="44" fillId="4" borderId="0" xfId="0" applyFont="1" applyFill="1" applyAlignment="1">
      <alignment horizontal="left"/>
    </xf>
    <xf numFmtId="0" fontId="45" fillId="4" borderId="0" xfId="0" applyFont="1" applyFill="1" applyAlignment="1">
      <alignment horizontal="left"/>
    </xf>
    <xf numFmtId="2" fontId="44" fillId="4" borderId="0" xfId="0" applyNumberFormat="1" applyFont="1" applyFill="1"/>
    <xf numFmtId="0" fontId="55" fillId="4" borderId="0" xfId="0" applyFont="1" applyFill="1"/>
    <xf numFmtId="2" fontId="43" fillId="4" borderId="0" xfId="0" applyNumberFormat="1" applyFont="1" applyFill="1" applyAlignment="1">
      <alignment horizontal="center"/>
    </xf>
    <xf numFmtId="4" fontId="56" fillId="4" borderId="0" xfId="0" applyNumberFormat="1" applyFont="1" applyFill="1"/>
    <xf numFmtId="0" fontId="35" fillId="4" borderId="0" xfId="0" applyFont="1" applyFill="1"/>
    <xf numFmtId="4" fontId="57" fillId="4" borderId="0" xfId="0" applyNumberFormat="1" applyFont="1" applyFill="1"/>
    <xf numFmtId="165" fontId="44" fillId="4" borderId="0" xfId="0" applyNumberFormat="1" applyFont="1" applyFill="1"/>
    <xf numFmtId="0" fontId="58" fillId="4" borderId="0" xfId="0" applyFont="1" applyFill="1"/>
    <xf numFmtId="3" fontId="59" fillId="4" borderId="0" xfId="0" applyNumberFormat="1" applyFont="1" applyFill="1"/>
    <xf numFmtId="4" fontId="59" fillId="4" borderId="0" xfId="0" applyNumberFormat="1" applyFont="1" applyFill="1"/>
    <xf numFmtId="0" fontId="59" fillId="4" borderId="0" xfId="0" applyFont="1" applyFill="1"/>
    <xf numFmtId="0" fontId="51" fillId="4" borderId="0" xfId="0" applyFont="1" applyFill="1" applyAlignment="1">
      <alignment horizontal="left"/>
    </xf>
    <xf numFmtId="0" fontId="45" fillId="4" borderId="0" xfId="0" applyFont="1" applyFill="1" applyAlignment="1">
      <alignment horizontal="right"/>
    </xf>
    <xf numFmtId="0" fontId="0" fillId="4" borderId="0" xfId="0" applyFill="1" applyAlignment="1">
      <alignment wrapText="1"/>
    </xf>
    <xf numFmtId="0" fontId="50" fillId="4" borderId="0" xfId="0" applyFont="1" applyFill="1" applyAlignment="1">
      <alignment horizontal="center"/>
    </xf>
    <xf numFmtId="4" fontId="38" fillId="2" borderId="6" xfId="0" applyNumberFormat="1" applyFont="1" applyFill="1" applyBorder="1" applyAlignment="1">
      <alignment horizontal="right" vertical="center" wrapText="1"/>
    </xf>
    <xf numFmtId="49" fontId="38" fillId="2" borderId="6" xfId="0" applyNumberFormat="1" applyFont="1" applyFill="1" applyBorder="1" applyAlignment="1">
      <alignment horizontal="right" vertical="center"/>
    </xf>
    <xf numFmtId="49" fontId="38" fillId="2" borderId="6" xfId="0" applyNumberFormat="1" applyFont="1" applyFill="1" applyBorder="1" applyAlignment="1">
      <alignment horizontal="left" vertical="center" wrapText="1"/>
    </xf>
    <xf numFmtId="49" fontId="39" fillId="2" borderId="6" xfId="0" applyNumberFormat="1" applyFont="1" applyFill="1" applyBorder="1" applyAlignment="1">
      <alignment horizontal="right" vertical="center"/>
    </xf>
    <xf numFmtId="0" fontId="39" fillId="0" borderId="6" xfId="0" applyFont="1" applyBorder="1" applyAlignment="1">
      <alignment vertical="center"/>
    </xf>
    <xf numFmtId="49" fontId="39" fillId="2" borderId="6" xfId="0" applyNumberFormat="1" applyFont="1" applyFill="1" applyBorder="1" applyAlignment="1">
      <alignment horizontal="left" vertical="center" wrapText="1"/>
    </xf>
    <xf numFmtId="0" fontId="38" fillId="0" borderId="6" xfId="0" applyFont="1" applyBorder="1" applyAlignment="1">
      <alignment vertical="center"/>
    </xf>
    <xf numFmtId="0" fontId="38" fillId="2" borderId="6" xfId="0" applyFont="1" applyFill="1" applyBorder="1" applyAlignment="1">
      <alignment horizontal="right" vertical="center"/>
    </xf>
    <xf numFmtId="0" fontId="39" fillId="2" borderId="6" xfId="0" applyFont="1" applyFill="1" applyBorder="1" applyAlignment="1">
      <alignment horizontal="right" vertical="center"/>
    </xf>
    <xf numFmtId="1" fontId="65" fillId="8" borderId="6" xfId="0" applyNumberFormat="1" applyFont="1" applyFill="1" applyBorder="1" applyAlignment="1">
      <alignment horizontal="center" vertical="center" wrapText="1"/>
    </xf>
    <xf numFmtId="0" fontId="66" fillId="2" borderId="1" xfId="0" applyFont="1" applyFill="1" applyBorder="1" applyAlignment="1">
      <alignment horizontal="center" vertical="center" wrapText="1"/>
    </xf>
    <xf numFmtId="4" fontId="66" fillId="3" borderId="1" xfId="0" applyNumberFormat="1" applyFont="1" applyFill="1" applyBorder="1" applyAlignment="1">
      <alignment vertical="center" wrapText="1"/>
    </xf>
    <xf numFmtId="4" fontId="18" fillId="2" borderId="1" xfId="0" applyNumberFormat="1" applyFont="1" applyFill="1" applyBorder="1" applyAlignment="1">
      <alignment vertical="center" wrapText="1"/>
    </xf>
    <xf numFmtId="3" fontId="18" fillId="2" borderId="1" xfId="0" applyNumberFormat="1" applyFont="1" applyFill="1" applyBorder="1" applyAlignment="1">
      <alignment vertical="center"/>
    </xf>
    <xf numFmtId="3" fontId="18" fillId="2" borderId="1" xfId="0" applyNumberFormat="1" applyFont="1" applyFill="1" applyBorder="1" applyAlignment="1">
      <alignment vertical="center" wrapText="1"/>
    </xf>
    <xf numFmtId="4" fontId="66" fillId="3" borderId="1" xfId="0" applyNumberFormat="1" applyFont="1" applyFill="1" applyBorder="1" applyAlignment="1">
      <alignment horizontal="right" vertical="center"/>
    </xf>
    <xf numFmtId="4" fontId="18" fillId="2" borderId="1" xfId="0" applyNumberFormat="1" applyFont="1" applyFill="1" applyBorder="1" applyAlignment="1">
      <alignment vertical="center"/>
    </xf>
    <xf numFmtId="4" fontId="67" fillId="3" borderId="8" xfId="0" applyNumberFormat="1" applyFont="1" applyFill="1" applyBorder="1" applyAlignment="1">
      <alignment horizontal="right" vertical="center"/>
    </xf>
    <xf numFmtId="0" fontId="18" fillId="4" borderId="0" xfId="0" applyFont="1" applyFill="1"/>
    <xf numFmtId="0" fontId="66" fillId="2" borderId="1" xfId="0" applyFont="1" applyFill="1" applyBorder="1" applyAlignment="1">
      <alignment horizontal="right" vertical="center"/>
    </xf>
    <xf numFmtId="3" fontId="66" fillId="2" borderId="1" xfId="0" applyNumberFormat="1" applyFont="1" applyFill="1" applyBorder="1" applyAlignment="1">
      <alignment horizontal="right" vertical="center"/>
    </xf>
    <xf numFmtId="0" fontId="66" fillId="2" borderId="12" xfId="0" applyFont="1" applyFill="1" applyBorder="1" applyAlignment="1">
      <alignment horizontal="right" vertical="center"/>
    </xf>
    <xf numFmtId="3" fontId="66" fillId="2" borderId="12" xfId="0" applyNumberFormat="1" applyFont="1" applyFill="1" applyBorder="1" applyAlignment="1">
      <alignment horizontal="right" vertical="center"/>
    </xf>
    <xf numFmtId="3" fontId="67" fillId="3" borderId="8" xfId="0" applyNumberFormat="1" applyFont="1" applyFill="1" applyBorder="1" applyAlignment="1">
      <alignment horizontal="right" vertical="center"/>
    </xf>
    <xf numFmtId="0" fontId="67" fillId="7" borderId="0" xfId="0" applyFont="1" applyFill="1" applyAlignment="1">
      <alignment vertical="center" wrapText="1"/>
    </xf>
    <xf numFmtId="0" fontId="67" fillId="7" borderId="0" xfId="0" applyFont="1" applyFill="1" applyAlignment="1">
      <alignment horizontal="right" vertical="center"/>
    </xf>
    <xf numFmtId="4" fontId="66" fillId="2" borderId="1" xfId="0" applyNumberFormat="1" applyFont="1" applyFill="1" applyBorder="1" applyAlignment="1">
      <alignment horizontal="right" vertical="center" wrapText="1"/>
    </xf>
    <xf numFmtId="4" fontId="66" fillId="2" borderId="12" xfId="0" applyNumberFormat="1" applyFont="1" applyFill="1" applyBorder="1" applyAlignment="1">
      <alignment horizontal="right" vertical="center" wrapText="1"/>
    </xf>
    <xf numFmtId="0" fontId="66" fillId="2" borderId="0" xfId="0" applyFont="1" applyFill="1" applyAlignment="1">
      <alignment vertical="center"/>
    </xf>
    <xf numFmtId="0" fontId="66" fillId="2" borderId="0" xfId="0" applyFont="1" applyFill="1" applyAlignment="1">
      <alignment vertical="center" wrapText="1"/>
    </xf>
    <xf numFmtId="0" fontId="18" fillId="2" borderId="0" xfId="0" applyFont="1" applyFill="1" applyAlignment="1">
      <alignment vertical="center" wrapText="1"/>
    </xf>
    <xf numFmtId="0" fontId="18" fillId="2" borderId="0" xfId="0" applyFont="1" applyFill="1" applyAlignment="1">
      <alignment horizontal="center" vertical="center" wrapText="1"/>
    </xf>
    <xf numFmtId="0" fontId="18" fillId="2" borderId="0" xfId="0" applyFont="1" applyFill="1" applyAlignment="1">
      <alignment vertical="center"/>
    </xf>
    <xf numFmtId="4" fontId="66" fillId="2" borderId="14" xfId="0" applyNumberFormat="1" applyFont="1" applyFill="1" applyBorder="1" applyAlignment="1">
      <alignment horizontal="right" vertical="center"/>
    </xf>
    <xf numFmtId="49" fontId="38" fillId="2" borderId="15" xfId="0" applyNumberFormat="1" applyFont="1" applyFill="1" applyBorder="1" applyAlignment="1">
      <alignment horizontal="center" vertical="center"/>
    </xf>
    <xf numFmtId="0" fontId="38" fillId="0" borderId="15" xfId="0" applyFont="1" applyBorder="1" applyAlignment="1">
      <alignment vertical="center"/>
    </xf>
    <xf numFmtId="49" fontId="38" fillId="2" borderId="15" xfId="0" applyNumberFormat="1" applyFont="1" applyFill="1" applyBorder="1" applyAlignment="1">
      <alignment vertical="center"/>
    </xf>
    <xf numFmtId="4" fontId="38" fillId="2" borderId="15" xfId="0" applyNumberFormat="1" applyFont="1" applyFill="1" applyBorder="1" applyAlignment="1">
      <alignment horizontal="right" vertical="center" wrapText="1"/>
    </xf>
    <xf numFmtId="49" fontId="38" fillId="9" borderId="6" xfId="0" applyNumberFormat="1" applyFont="1" applyFill="1" applyBorder="1" applyAlignment="1">
      <alignment horizontal="right" vertical="center"/>
    </xf>
    <xf numFmtId="0" fontId="38" fillId="5" borderId="6" xfId="0" applyFont="1" applyFill="1" applyBorder="1" applyAlignment="1">
      <alignment vertical="center"/>
    </xf>
    <xf numFmtId="49" fontId="38" fillId="9" borderId="6" xfId="0" applyNumberFormat="1" applyFont="1" applyFill="1" applyBorder="1" applyAlignment="1">
      <alignment vertical="center"/>
    </xf>
    <xf numFmtId="4" fontId="38" fillId="9" borderId="6" xfId="0" applyNumberFormat="1" applyFont="1" applyFill="1" applyBorder="1" applyAlignment="1">
      <alignment horizontal="right" vertical="center"/>
    </xf>
    <xf numFmtId="4" fontId="38" fillId="5" borderId="6" xfId="0" applyNumberFormat="1" applyFont="1" applyFill="1" applyBorder="1" applyAlignment="1">
      <alignment horizontal="right" vertical="center"/>
    </xf>
    <xf numFmtId="49" fontId="38" fillId="0" borderId="6" xfId="0" applyNumberFormat="1" applyFont="1" applyBorder="1" applyAlignment="1">
      <alignment horizontal="right" vertical="center"/>
    </xf>
    <xf numFmtId="4" fontId="38" fillId="0" borderId="6" xfId="0" applyNumberFormat="1" applyFont="1" applyBorder="1" applyAlignment="1">
      <alignment horizontal="right" vertical="center"/>
    </xf>
    <xf numFmtId="49" fontId="39" fillId="0" borderId="6" xfId="0" applyNumberFormat="1" applyFont="1" applyBorder="1" applyAlignment="1">
      <alignment horizontal="right" vertical="center"/>
    </xf>
    <xf numFmtId="4" fontId="68" fillId="0" borderId="26" xfId="0" applyNumberFormat="1" applyFont="1" applyBorder="1" applyAlignment="1" applyProtection="1">
      <alignment horizontal="right" vertical="top" shrinkToFit="1"/>
      <protection locked="0"/>
    </xf>
    <xf numFmtId="49" fontId="43" fillId="0" borderId="6" xfId="0" applyNumberFormat="1" applyFont="1" applyBorder="1" applyAlignment="1">
      <alignment horizontal="right" vertical="center"/>
    </xf>
    <xf numFmtId="0" fontId="43" fillId="0" borderId="14" xfId="0" applyFont="1" applyBorder="1" applyAlignment="1">
      <alignment horizontal="left" vertical="center" wrapText="1"/>
    </xf>
    <xf numFmtId="4" fontId="43" fillId="0" borderId="6" xfId="0" applyNumberFormat="1" applyFont="1" applyBorder="1" applyAlignment="1">
      <alignment horizontal="right" vertical="center"/>
    </xf>
    <xf numFmtId="4" fontId="57" fillId="0" borderId="6" xfId="0" applyNumberFormat="1" applyFont="1" applyBorder="1" applyAlignment="1">
      <alignment horizontal="right" vertical="center"/>
    </xf>
    <xf numFmtId="0" fontId="39" fillId="0" borderId="6" xfId="0" applyFont="1" applyBorder="1" applyAlignment="1">
      <alignment vertical="center" wrapText="1"/>
    </xf>
    <xf numFmtId="4" fontId="56" fillId="0" borderId="6" xfId="0" applyNumberFormat="1" applyFont="1" applyBorder="1" applyAlignment="1">
      <alignment horizontal="right" vertical="center"/>
    </xf>
    <xf numFmtId="0" fontId="43" fillId="0" borderId="6" xfId="0" applyFont="1" applyBorder="1" applyAlignment="1">
      <alignment vertical="center"/>
    </xf>
    <xf numFmtId="4" fontId="44" fillId="0" borderId="6" xfId="0" applyNumberFormat="1" applyFont="1" applyBorder="1" applyAlignment="1">
      <alignment horizontal="right" vertical="center"/>
    </xf>
    <xf numFmtId="0" fontId="39" fillId="0" borderId="14" xfId="0" applyFont="1" applyBorder="1" applyAlignment="1">
      <alignment horizontal="right" vertical="center"/>
    </xf>
    <xf numFmtId="4" fontId="39" fillId="0" borderId="14" xfId="0" applyNumberFormat="1" applyFont="1" applyBorder="1" applyAlignment="1">
      <alignment horizontal="right" vertical="center"/>
    </xf>
    <xf numFmtId="0" fontId="38" fillId="0" borderId="14" xfId="0" applyFont="1" applyBorder="1" applyAlignment="1">
      <alignment horizontal="right" vertical="center"/>
    </xf>
    <xf numFmtId="0" fontId="39" fillId="0" borderId="14" xfId="0" applyFont="1" applyBorder="1" applyAlignment="1">
      <alignment horizontal="left" vertical="center" wrapText="1"/>
    </xf>
    <xf numFmtId="4" fontId="70" fillId="0" borderId="6" xfId="0" applyNumberFormat="1" applyFont="1" applyBorder="1" applyAlignment="1">
      <alignment horizontal="right" vertical="center"/>
    </xf>
    <xf numFmtId="0" fontId="38" fillId="0" borderId="14" xfId="0" applyFont="1" applyBorder="1" applyAlignment="1">
      <alignment horizontal="left" vertical="center" wrapText="1"/>
    </xf>
    <xf numFmtId="0" fontId="43" fillId="0" borderId="14" xfId="0" applyFont="1" applyBorder="1" applyAlignment="1">
      <alignment horizontal="right" vertical="center"/>
    </xf>
    <xf numFmtId="0" fontId="56" fillId="0" borderId="14" xfId="0" applyFont="1" applyBorder="1" applyAlignment="1">
      <alignment horizontal="left" vertical="center" wrapText="1"/>
    </xf>
    <xf numFmtId="0" fontId="71" fillId="0" borderId="14" xfId="0" applyFont="1" applyBorder="1" applyAlignment="1">
      <alignment horizontal="left" vertical="center" wrapText="1"/>
    </xf>
    <xf numFmtId="0" fontId="43" fillId="0" borderId="25" xfId="0" applyFont="1" applyBorder="1" applyAlignment="1">
      <alignment horizontal="right" vertical="center"/>
    </xf>
    <xf numFmtId="0" fontId="39" fillId="0" borderId="15" xfId="0" applyFont="1" applyBorder="1" applyAlignment="1">
      <alignment vertical="center"/>
    </xf>
    <xf numFmtId="0" fontId="43" fillId="0" borderId="25" xfId="0" applyFont="1" applyBorder="1" applyAlignment="1">
      <alignment horizontal="left" vertical="center" wrapText="1"/>
    </xf>
    <xf numFmtId="4" fontId="39" fillId="0" borderId="0" xfId="0" applyNumberFormat="1" applyFont="1" applyAlignment="1">
      <alignment horizontal="right" vertical="center"/>
    </xf>
    <xf numFmtId="4" fontId="38" fillId="0" borderId="14" xfId="0" applyNumberFormat="1" applyFont="1" applyBorder="1" applyAlignment="1">
      <alignment horizontal="right" vertical="center"/>
    </xf>
    <xf numFmtId="0" fontId="18" fillId="8" borderId="14" xfId="0" applyFont="1" applyFill="1" applyBorder="1" applyAlignment="1">
      <alignment horizontal="left" vertical="center" wrapText="1"/>
    </xf>
    <xf numFmtId="0" fontId="38" fillId="0" borderId="6" xfId="0" applyFont="1" applyBorder="1" applyAlignment="1">
      <alignment vertical="center" wrapText="1"/>
    </xf>
    <xf numFmtId="49" fontId="38" fillId="2" borderId="6" xfId="0" applyNumberFormat="1" applyFont="1" applyFill="1" applyBorder="1" applyAlignment="1">
      <alignment horizontal="left" vertical="center"/>
    </xf>
    <xf numFmtId="49" fontId="39" fillId="2" borderId="6" xfId="0" applyNumberFormat="1" applyFont="1" applyFill="1" applyBorder="1" applyAlignment="1">
      <alignment horizontal="left" vertical="center"/>
    </xf>
    <xf numFmtId="3" fontId="39" fillId="0" borderId="0" xfId="0" applyNumberFormat="1" applyFont="1" applyAlignment="1">
      <alignment vertical="center"/>
    </xf>
    <xf numFmtId="0" fontId="39" fillId="0" borderId="0" xfId="0" applyFont="1" applyAlignment="1">
      <alignment vertical="center"/>
    </xf>
    <xf numFmtId="3" fontId="38" fillId="0" borderId="0" xfId="0" applyNumberFormat="1" applyFont="1" applyAlignment="1">
      <alignment vertical="center"/>
    </xf>
    <xf numFmtId="0" fontId="38" fillId="0" borderId="0" xfId="0" applyFont="1" applyAlignment="1">
      <alignment vertical="center"/>
    </xf>
    <xf numFmtId="0" fontId="18" fillId="0" borderId="14" xfId="0" applyFont="1" applyBorder="1" applyAlignment="1">
      <alignment horizontal="left" vertical="center" wrapText="1"/>
    </xf>
    <xf numFmtId="0" fontId="66" fillId="0" borderId="14" xfId="0" applyFont="1" applyBorder="1" applyAlignment="1">
      <alignment horizontal="left" vertical="center" wrapText="1"/>
    </xf>
    <xf numFmtId="0" fontId="39" fillId="0" borderId="6" xfId="0" applyFont="1" applyBorder="1" applyAlignment="1">
      <alignment horizontal="right" vertical="center"/>
    </xf>
    <xf numFmtId="49" fontId="39" fillId="0" borderId="6" xfId="0" applyNumberFormat="1" applyFont="1" applyBorder="1" applyAlignment="1">
      <alignment horizontal="left" vertical="center"/>
    </xf>
    <xf numFmtId="3" fontId="56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49" fontId="39" fillId="2" borderId="0" xfId="0" applyNumberFormat="1" applyFont="1" applyFill="1" applyAlignment="1">
      <alignment horizontal="left" vertical="center"/>
    </xf>
    <xf numFmtId="0" fontId="38" fillId="0" borderId="25" xfId="0" applyFont="1" applyBorder="1" applyAlignment="1">
      <alignment horizontal="right" vertical="center"/>
    </xf>
    <xf numFmtId="0" fontId="38" fillId="0" borderId="25" xfId="0" applyFont="1" applyBorder="1" applyAlignment="1">
      <alignment horizontal="left" vertical="center" wrapText="1"/>
    </xf>
    <xf numFmtId="4" fontId="56" fillId="0" borderId="0" xfId="0" applyNumberFormat="1" applyFont="1" applyAlignment="1">
      <alignment vertical="center"/>
    </xf>
    <xf numFmtId="4" fontId="38" fillId="20" borderId="6" xfId="0" applyNumberFormat="1" applyFont="1" applyFill="1" applyBorder="1" applyAlignment="1">
      <alignment horizontal="center" vertical="center" wrapText="1"/>
    </xf>
    <xf numFmtId="4" fontId="8" fillId="20" borderId="6" xfId="0" applyNumberFormat="1" applyFont="1" applyFill="1" applyBorder="1" applyAlignment="1">
      <alignment horizontal="center" vertical="center" wrapText="1"/>
    </xf>
    <xf numFmtId="3" fontId="62" fillId="4" borderId="0" xfId="0" applyNumberFormat="1" applyFont="1" applyFill="1" applyAlignment="1">
      <alignment vertical="center"/>
    </xf>
    <xf numFmtId="3" fontId="8" fillId="20" borderId="6" xfId="0" applyNumberFormat="1" applyFont="1" applyFill="1" applyBorder="1" applyAlignment="1">
      <alignment horizontal="center" vertical="center" wrapText="1"/>
    </xf>
    <xf numFmtId="3" fontId="8" fillId="20" borderId="6" xfId="0" applyNumberFormat="1" applyFont="1" applyFill="1" applyBorder="1" applyAlignment="1">
      <alignment horizontal="center" vertical="center"/>
    </xf>
    <xf numFmtId="0" fontId="9" fillId="5" borderId="6" xfId="0" applyFont="1" applyFill="1" applyBorder="1" applyAlignment="1">
      <alignment vertical="center"/>
    </xf>
    <xf numFmtId="0" fontId="38" fillId="5" borderId="14" xfId="0" applyFont="1" applyFill="1" applyBorder="1" applyAlignment="1">
      <alignment horizontal="right" vertical="center"/>
    </xf>
    <xf numFmtId="0" fontId="39" fillId="5" borderId="6" xfId="0" applyFont="1" applyFill="1" applyBorder="1" applyAlignment="1">
      <alignment vertical="center"/>
    </xf>
    <xf numFmtId="0" fontId="56" fillId="5" borderId="14" xfId="0" applyFont="1" applyFill="1" applyBorder="1" applyAlignment="1">
      <alignment horizontal="left" vertical="center" wrapText="1"/>
    </xf>
    <xf numFmtId="4" fontId="43" fillId="5" borderId="6" xfId="0" applyNumberFormat="1" applyFont="1" applyFill="1" applyBorder="1" applyAlignment="1">
      <alignment horizontal="right" vertical="center"/>
    </xf>
    <xf numFmtId="4" fontId="56" fillId="5" borderId="6" xfId="0" applyNumberFormat="1" applyFont="1" applyFill="1" applyBorder="1" applyAlignment="1">
      <alignment horizontal="right" vertical="center"/>
    </xf>
    <xf numFmtId="0" fontId="43" fillId="5" borderId="14" xfId="0" applyFont="1" applyFill="1" applyBorder="1" applyAlignment="1">
      <alignment horizontal="right" vertical="center"/>
    </xf>
    <xf numFmtId="0" fontId="43" fillId="5" borderId="14" xfId="0" applyFont="1" applyFill="1" applyBorder="1" applyAlignment="1">
      <alignment horizontal="left" vertical="center" wrapText="1"/>
    </xf>
    <xf numFmtId="4" fontId="39" fillId="5" borderId="6" xfId="0" applyNumberFormat="1" applyFont="1" applyFill="1" applyBorder="1" applyAlignment="1">
      <alignment horizontal="right" vertical="center"/>
    </xf>
    <xf numFmtId="0" fontId="38" fillId="5" borderId="14" xfId="0" applyFont="1" applyFill="1" applyBorder="1" applyAlignment="1">
      <alignment horizontal="left" vertical="center" wrapText="1"/>
    </xf>
    <xf numFmtId="4" fontId="23" fillId="20" borderId="6" xfId="0" applyNumberFormat="1" applyFont="1" applyFill="1" applyBorder="1" applyAlignment="1">
      <alignment vertical="center"/>
    </xf>
    <xf numFmtId="4" fontId="9" fillId="19" borderId="6" xfId="0" applyNumberFormat="1" applyFont="1" applyFill="1" applyBorder="1" applyAlignment="1">
      <alignment horizontal="right" vertical="center"/>
    </xf>
    <xf numFmtId="4" fontId="38" fillId="8" borderId="14" xfId="0" applyNumberFormat="1" applyFont="1" applyFill="1" applyBorder="1" applyAlignment="1">
      <alignment horizontal="center" vertical="center" wrapText="1"/>
    </xf>
    <xf numFmtId="1" fontId="65" fillId="8" borderId="14" xfId="0" applyNumberFormat="1" applyFont="1" applyFill="1" applyBorder="1" applyAlignment="1">
      <alignment horizontal="center" vertical="center" wrapText="1"/>
    </xf>
    <xf numFmtId="4" fontId="38" fillId="8" borderId="14" xfId="0" applyNumberFormat="1" applyFont="1" applyFill="1" applyBorder="1" applyAlignment="1">
      <alignment vertical="center"/>
    </xf>
    <xf numFmtId="4" fontId="39" fillId="8" borderId="14" xfId="0" applyNumberFormat="1" applyFont="1" applyFill="1" applyBorder="1" applyAlignment="1">
      <alignment vertical="center"/>
    </xf>
    <xf numFmtId="4" fontId="57" fillId="4" borderId="14" xfId="0" applyNumberFormat="1" applyFont="1" applyFill="1" applyBorder="1" applyAlignment="1">
      <alignment vertical="center"/>
    </xf>
    <xf numFmtId="0" fontId="72" fillId="0" borderId="0" xfId="0" applyFont="1"/>
    <xf numFmtId="165" fontId="72" fillId="0" borderId="0" xfId="0" applyNumberFormat="1" applyFont="1"/>
    <xf numFmtId="4" fontId="72" fillId="0" borderId="0" xfId="0" applyNumberFormat="1" applyFont="1"/>
    <xf numFmtId="0" fontId="73" fillId="0" borderId="0" xfId="0" applyFont="1"/>
    <xf numFmtId="3" fontId="74" fillId="0" borderId="0" xfId="0" applyNumberFormat="1" applyFont="1" applyAlignment="1">
      <alignment vertical="center"/>
    </xf>
    <xf numFmtId="4" fontId="75" fillId="0" borderId="0" xfId="0" applyNumberFormat="1" applyFont="1" applyAlignment="1">
      <alignment horizontal="center" vertical="center"/>
    </xf>
    <xf numFmtId="4" fontId="74" fillId="0" borderId="0" xfId="0" applyNumberFormat="1" applyFont="1" applyAlignment="1">
      <alignment vertical="center"/>
    </xf>
    <xf numFmtId="3" fontId="76" fillId="0" borderId="0" xfId="0" applyNumberFormat="1" applyFont="1" applyAlignment="1">
      <alignment vertical="center"/>
    </xf>
    <xf numFmtId="4" fontId="76" fillId="0" borderId="0" xfId="0" applyNumberFormat="1" applyFont="1" applyAlignment="1">
      <alignment horizontal="center" vertical="center"/>
    </xf>
    <xf numFmtId="4" fontId="76" fillId="0" borderId="0" xfId="0" applyNumberFormat="1" applyFont="1" applyAlignment="1">
      <alignment vertical="center"/>
    </xf>
    <xf numFmtId="0" fontId="77" fillId="0" borderId="0" xfId="0" applyFont="1" applyAlignment="1">
      <alignment vertical="center"/>
    </xf>
    <xf numFmtId="165" fontId="78" fillId="0" borderId="0" xfId="0" applyNumberFormat="1" applyFont="1"/>
    <xf numFmtId="4" fontId="78" fillId="0" borderId="0" xfId="0" applyNumberFormat="1" applyFont="1"/>
    <xf numFmtId="0" fontId="78" fillId="0" borderId="0" xfId="0" applyFont="1"/>
    <xf numFmtId="4" fontId="79" fillId="0" borderId="0" xfId="0" applyNumberFormat="1" applyFont="1"/>
    <xf numFmtId="0" fontId="79" fillId="0" borderId="0" xfId="0" applyFont="1"/>
    <xf numFmtId="0" fontId="80" fillId="0" borderId="0" xfId="0" applyFont="1"/>
    <xf numFmtId="165" fontId="80" fillId="0" borderId="0" xfId="0" applyNumberFormat="1" applyFont="1"/>
    <xf numFmtId="4" fontId="80" fillId="0" borderId="0" xfId="0" applyNumberFormat="1" applyFont="1"/>
    <xf numFmtId="3" fontId="81" fillId="0" borderId="0" xfId="0" applyNumberFormat="1" applyFont="1" applyAlignment="1">
      <alignment vertical="center"/>
    </xf>
    <xf numFmtId="165" fontId="79" fillId="0" borderId="0" xfId="0" applyNumberFormat="1" applyFont="1"/>
    <xf numFmtId="10" fontId="78" fillId="0" borderId="0" xfId="0" applyNumberFormat="1" applyFont="1" applyAlignment="1">
      <alignment horizontal="left"/>
    </xf>
    <xf numFmtId="10" fontId="78" fillId="0" borderId="0" xfId="0" applyNumberFormat="1" applyFont="1"/>
    <xf numFmtId="4" fontId="82" fillId="0" borderId="0" xfId="0" applyNumberFormat="1" applyFont="1" applyAlignment="1">
      <alignment vertical="center"/>
    </xf>
    <xf numFmtId="0" fontId="83" fillId="2" borderId="6" xfId="0" applyFont="1" applyFill="1" applyBorder="1" applyAlignment="1">
      <alignment horizontal="center" vertical="center"/>
    </xf>
    <xf numFmtId="3" fontId="37" fillId="0" borderId="0" xfId="0" applyNumberFormat="1" applyFont="1" applyAlignment="1">
      <alignment vertical="center"/>
    </xf>
    <xf numFmtId="3" fontId="84" fillId="0" borderId="0" xfId="0" applyNumberFormat="1" applyFont="1" applyAlignment="1">
      <alignment vertical="center"/>
    </xf>
    <xf numFmtId="4" fontId="84" fillId="0" borderId="0" xfId="0" applyNumberFormat="1" applyFont="1" applyAlignment="1">
      <alignment horizontal="center" vertical="center"/>
    </xf>
    <xf numFmtId="4" fontId="84" fillId="0" borderId="0" xfId="0" applyNumberFormat="1" applyFont="1" applyAlignment="1">
      <alignment vertical="center"/>
    </xf>
    <xf numFmtId="4" fontId="85" fillId="0" borderId="6" xfId="0" applyNumberFormat="1" applyFont="1" applyBorder="1" applyAlignment="1">
      <alignment horizontal="right" vertical="center"/>
    </xf>
    <xf numFmtId="4" fontId="86" fillId="5" borderId="6" xfId="0" applyNumberFormat="1" applyFont="1" applyFill="1" applyBorder="1" applyAlignment="1">
      <alignment horizontal="right" vertical="center"/>
    </xf>
    <xf numFmtId="4" fontId="87" fillId="5" borderId="6" xfId="0" applyNumberFormat="1" applyFont="1" applyFill="1" applyBorder="1" applyAlignment="1">
      <alignment horizontal="right" vertical="center"/>
    </xf>
    <xf numFmtId="4" fontId="88" fillId="10" borderId="6" xfId="0" applyNumberFormat="1" applyFont="1" applyFill="1" applyBorder="1" applyAlignment="1">
      <alignment horizontal="right" vertical="center"/>
    </xf>
    <xf numFmtId="4" fontId="89" fillId="5" borderId="6" xfId="0" applyNumberFormat="1" applyFont="1" applyFill="1" applyBorder="1" applyAlignment="1">
      <alignment horizontal="right" vertical="center"/>
    </xf>
    <xf numFmtId="4" fontId="89" fillId="8" borderId="14" xfId="0" applyNumberFormat="1" applyFont="1" applyFill="1" applyBorder="1" applyAlignment="1">
      <alignment horizontal="right" vertical="center"/>
    </xf>
    <xf numFmtId="4" fontId="90" fillId="8" borderId="14" xfId="0" applyNumberFormat="1" applyFont="1" applyFill="1" applyBorder="1" applyAlignment="1">
      <alignment horizontal="right" vertical="center"/>
    </xf>
    <xf numFmtId="4" fontId="91" fillId="8" borderId="14" xfId="0" applyNumberFormat="1" applyFont="1" applyFill="1" applyBorder="1" applyAlignment="1">
      <alignment horizontal="right" vertical="center"/>
    </xf>
    <xf numFmtId="165" fontId="76" fillId="0" borderId="0" xfId="0" applyNumberFormat="1" applyFont="1"/>
    <xf numFmtId="3" fontId="75" fillId="0" borderId="0" xfId="0" applyNumberFormat="1" applyFont="1" applyAlignment="1">
      <alignment vertical="center"/>
    </xf>
    <xf numFmtId="4" fontId="75" fillId="0" borderId="0" xfId="0" applyNumberFormat="1" applyFont="1" applyAlignment="1">
      <alignment vertical="center"/>
    </xf>
    <xf numFmtId="3" fontId="80" fillId="0" borderId="0" xfId="0" applyNumberFormat="1" applyFont="1" applyAlignment="1">
      <alignment vertical="center"/>
    </xf>
    <xf numFmtId="3" fontId="93" fillId="20" borderId="28" xfId="0" applyNumberFormat="1" applyFont="1" applyFill="1" applyBorder="1" applyAlignment="1">
      <alignment horizontal="center" vertical="center" wrapText="1"/>
    </xf>
    <xf numFmtId="3" fontId="93" fillId="20" borderId="29" xfId="0" applyNumberFormat="1" applyFont="1" applyFill="1" applyBorder="1" applyAlignment="1">
      <alignment horizontal="center" vertical="center" wrapText="1"/>
    </xf>
    <xf numFmtId="3" fontId="94" fillId="2" borderId="14" xfId="0" applyNumberFormat="1" applyFont="1" applyFill="1" applyBorder="1" applyAlignment="1">
      <alignment horizontal="center" vertical="center" wrapText="1"/>
    </xf>
    <xf numFmtId="3" fontId="94" fillId="2" borderId="31" xfId="0" applyNumberFormat="1" applyFont="1" applyFill="1" applyBorder="1" applyAlignment="1">
      <alignment horizontal="center" vertical="center" wrapText="1"/>
    </xf>
    <xf numFmtId="3" fontId="95" fillId="2" borderId="31" xfId="0" applyNumberFormat="1" applyFont="1" applyFill="1" applyBorder="1" applyAlignment="1">
      <alignment horizontal="right" vertical="center" wrapText="1"/>
    </xf>
    <xf numFmtId="49" fontId="93" fillId="0" borderId="30" xfId="6" applyNumberFormat="1" applyFont="1" applyBorder="1" applyAlignment="1">
      <alignment horizontal="left" vertical="center" wrapText="1"/>
    </xf>
    <xf numFmtId="49" fontId="93" fillId="0" borderId="32" xfId="6" applyNumberFormat="1" applyFont="1" applyBorder="1" applyAlignment="1">
      <alignment horizontal="left" vertical="center" wrapText="1"/>
    </xf>
    <xf numFmtId="0" fontId="29" fillId="4" borderId="0" xfId="1" applyFont="1" applyFill="1" applyAlignment="1">
      <alignment horizontal="center" vertical="center" wrapText="1"/>
    </xf>
    <xf numFmtId="0" fontId="31" fillId="4" borderId="0" xfId="1" applyFont="1" applyFill="1" applyAlignment="1">
      <alignment vertical="center" wrapText="1"/>
    </xf>
    <xf numFmtId="0" fontId="93" fillId="19" borderId="27" xfId="1" applyFont="1" applyFill="1" applyBorder="1" applyAlignment="1">
      <alignment horizontal="center" vertical="center" wrapText="1"/>
    </xf>
    <xf numFmtId="0" fontId="94" fillId="4" borderId="30" xfId="1" applyFont="1" applyFill="1" applyBorder="1" applyAlignment="1">
      <alignment horizontal="center" vertical="center" wrapText="1"/>
    </xf>
    <xf numFmtId="0" fontId="95" fillId="4" borderId="30" xfId="1" applyFont="1" applyFill="1" applyBorder="1" applyAlignment="1">
      <alignment horizontal="center" vertical="center" wrapText="1"/>
    </xf>
    <xf numFmtId="4" fontId="92" fillId="0" borderId="14" xfId="6" applyNumberFormat="1" applyFont="1" applyBorder="1" applyAlignment="1">
      <alignment horizontal="right" vertical="center"/>
    </xf>
    <xf numFmtId="3" fontId="93" fillId="4" borderId="14" xfId="1" applyNumberFormat="1" applyFont="1" applyFill="1" applyBorder="1" applyAlignment="1">
      <alignment horizontal="right" vertical="center"/>
    </xf>
    <xf numFmtId="3" fontId="93" fillId="4" borderId="31" xfId="1" applyNumberFormat="1" applyFont="1" applyFill="1" applyBorder="1" applyAlignment="1">
      <alignment horizontal="right" vertical="center"/>
    </xf>
    <xf numFmtId="4" fontId="92" fillId="4" borderId="34" xfId="1" applyNumberFormat="1" applyFont="1" applyFill="1" applyBorder="1" applyAlignment="1">
      <alignment horizontal="right" vertical="center" wrapText="1"/>
    </xf>
    <xf numFmtId="3" fontId="93" fillId="4" borderId="34" xfId="1" applyNumberFormat="1" applyFont="1" applyFill="1" applyBorder="1" applyAlignment="1">
      <alignment horizontal="right" vertical="center"/>
    </xf>
    <xf numFmtId="3" fontId="93" fillId="4" borderId="35" xfId="1" applyNumberFormat="1" applyFont="1" applyFill="1" applyBorder="1" applyAlignment="1">
      <alignment horizontal="right" vertical="center"/>
    </xf>
    <xf numFmtId="3" fontId="30" fillId="4" borderId="0" xfId="0" applyNumberFormat="1" applyFont="1" applyFill="1" applyAlignment="1">
      <alignment vertical="center"/>
    </xf>
    <xf numFmtId="4" fontId="30" fillId="8" borderId="0" xfId="0" applyNumberFormat="1" applyFont="1" applyFill="1" applyAlignment="1">
      <alignment horizontal="right" vertical="center"/>
    </xf>
    <xf numFmtId="0" fontId="29" fillId="8" borderId="14" xfId="0" applyFont="1" applyFill="1" applyBorder="1" applyAlignment="1">
      <alignment horizontal="center" vertical="center" wrapText="1"/>
    </xf>
    <xf numFmtId="4" fontId="29" fillId="8" borderId="14" xfId="0" applyNumberFormat="1" applyFont="1" applyFill="1" applyBorder="1" applyAlignment="1">
      <alignment horizontal="center" vertical="center" wrapText="1"/>
    </xf>
    <xf numFmtId="3" fontId="29" fillId="8" borderId="14" xfId="0" applyNumberFormat="1" applyFont="1" applyFill="1" applyBorder="1" applyAlignment="1">
      <alignment horizontal="right" vertical="center" wrapText="1"/>
    </xf>
    <xf numFmtId="1" fontId="29" fillId="8" borderId="14" xfId="0" applyNumberFormat="1" applyFont="1" applyFill="1" applyBorder="1" applyAlignment="1">
      <alignment horizontal="center" vertical="center" wrapText="1"/>
    </xf>
    <xf numFmtId="4" fontId="30" fillId="0" borderId="14" xfId="0" applyNumberFormat="1" applyFont="1" applyBorder="1" applyAlignment="1">
      <alignment horizontal="right" vertical="center"/>
    </xf>
    <xf numFmtId="3" fontId="97" fillId="12" borderId="14" xfId="0" applyNumberFormat="1" applyFont="1" applyFill="1" applyBorder="1" applyAlignment="1">
      <alignment horizontal="left" vertical="center"/>
    </xf>
    <xf numFmtId="0" fontId="97" fillId="12" borderId="14" xfId="0" applyFont="1" applyFill="1" applyBorder="1" applyAlignment="1">
      <alignment horizontal="left" vertical="center" wrapText="1"/>
    </xf>
    <xf numFmtId="4" fontId="30" fillId="12" borderId="14" xfId="0" applyNumberFormat="1" applyFont="1" applyFill="1" applyBorder="1" applyAlignment="1">
      <alignment horizontal="right" vertical="center" wrapText="1"/>
    </xf>
    <xf numFmtId="3" fontId="29" fillId="15" borderId="14" xfId="0" applyNumberFormat="1" applyFont="1" applyFill="1" applyBorder="1" applyAlignment="1">
      <alignment horizontal="left" vertical="center"/>
    </xf>
    <xf numFmtId="4" fontId="96" fillId="16" borderId="14" xfId="0" applyNumberFormat="1" applyFont="1" applyFill="1" applyBorder="1" applyAlignment="1">
      <alignment horizontal="right" vertical="center"/>
    </xf>
    <xf numFmtId="0" fontId="29" fillId="8" borderId="14" xfId="0" applyFont="1" applyFill="1" applyBorder="1" applyAlignment="1">
      <alignment horizontal="right" vertical="center"/>
    </xf>
    <xf numFmtId="0" fontId="29" fillId="8" borderId="14" xfId="0" applyFont="1" applyFill="1" applyBorder="1" applyAlignment="1">
      <alignment horizontal="left" vertical="center" wrapText="1"/>
    </xf>
    <xf numFmtId="4" fontId="96" fillId="0" borderId="14" xfId="0" applyNumberFormat="1" applyFont="1" applyBorder="1" applyAlignment="1">
      <alignment horizontal="right" vertical="center"/>
    </xf>
    <xf numFmtId="4" fontId="29" fillId="0" borderId="14" xfId="0" applyNumberFormat="1" applyFont="1" applyBorder="1" applyAlignment="1">
      <alignment horizontal="right" vertical="center"/>
    </xf>
    <xf numFmtId="0" fontId="30" fillId="0" borderId="14" xfId="0" applyFont="1" applyBorder="1" applyAlignment="1">
      <alignment horizontal="center" vertical="center"/>
    </xf>
    <xf numFmtId="0" fontId="30" fillId="0" borderId="14" xfId="0" applyFont="1" applyBorder="1" applyAlignment="1">
      <alignment horizontal="left" vertical="center" wrapText="1"/>
    </xf>
    <xf numFmtId="0" fontId="29" fillId="0" borderId="14" xfId="0" applyFont="1" applyBorder="1" applyAlignment="1">
      <alignment horizontal="center" vertical="center"/>
    </xf>
    <xf numFmtId="0" fontId="29" fillId="0" borderId="14" xfId="0" applyFont="1" applyBorder="1" applyAlignment="1">
      <alignment horizontal="left" vertical="center" wrapText="1"/>
    </xf>
    <xf numFmtId="0" fontId="31" fillId="0" borderId="14" xfId="0" applyFont="1" applyBorder="1" applyAlignment="1">
      <alignment horizontal="center" vertical="center"/>
    </xf>
    <xf numFmtId="0" fontId="31" fillId="0" borderId="14" xfId="0" applyFont="1" applyBorder="1" applyAlignment="1">
      <alignment horizontal="left" vertical="center" wrapText="1"/>
    </xf>
    <xf numFmtId="4" fontId="99" fillId="0" borderId="14" xfId="0" applyNumberFormat="1" applyFont="1" applyBorder="1" applyAlignment="1">
      <alignment horizontal="right" vertical="center"/>
    </xf>
    <xf numFmtId="4" fontId="31" fillId="0" borderId="14" xfId="0" applyNumberFormat="1" applyFont="1" applyBorder="1" applyAlignment="1">
      <alignment horizontal="right" vertical="center"/>
    </xf>
    <xf numFmtId="4" fontId="98" fillId="0" borderId="14" xfId="0" applyNumberFormat="1" applyFont="1" applyBorder="1" applyAlignment="1">
      <alignment horizontal="right" vertical="center"/>
    </xf>
    <xf numFmtId="4" fontId="96" fillId="8" borderId="14" xfId="0" applyNumberFormat="1" applyFont="1" applyFill="1" applyBorder="1" applyAlignment="1">
      <alignment horizontal="right" vertical="center"/>
    </xf>
    <xf numFmtId="4" fontId="29" fillId="8" borderId="14" xfId="0" applyNumberFormat="1" applyFont="1" applyFill="1" applyBorder="1" applyAlignment="1">
      <alignment horizontal="right" vertical="center"/>
    </xf>
    <xf numFmtId="0" fontId="30" fillId="8" borderId="14" xfId="0" applyFont="1" applyFill="1" applyBorder="1" applyAlignment="1">
      <alignment horizontal="center" vertical="center"/>
    </xf>
    <xf numFmtId="0" fontId="30" fillId="8" borderId="14" xfId="0" applyFont="1" applyFill="1" applyBorder="1" applyAlignment="1">
      <alignment horizontal="left" vertical="center" wrapText="1"/>
    </xf>
    <xf numFmtId="4" fontId="98" fillId="8" borderId="14" xfId="0" applyNumberFormat="1" applyFont="1" applyFill="1" applyBorder="1" applyAlignment="1">
      <alignment horizontal="right" vertical="center"/>
    </xf>
    <xf numFmtId="4" fontId="30" fillId="8" borderId="14" xfId="0" applyNumberFormat="1" applyFont="1" applyFill="1" applyBorder="1" applyAlignment="1">
      <alignment horizontal="right" vertical="center"/>
    </xf>
    <xf numFmtId="0" fontId="29" fillId="8" borderId="14" xfId="0" applyFont="1" applyFill="1" applyBorder="1" applyAlignment="1">
      <alignment horizontal="center" vertical="center"/>
    </xf>
    <xf numFmtId="0" fontId="31" fillId="8" borderId="14" xfId="0" applyFont="1" applyFill="1" applyBorder="1" applyAlignment="1">
      <alignment horizontal="center" vertical="center"/>
    </xf>
    <xf numFmtId="0" fontId="31" fillId="8" borderId="14" xfId="0" applyFont="1" applyFill="1" applyBorder="1" applyAlignment="1">
      <alignment horizontal="left" vertical="center" wrapText="1"/>
    </xf>
    <xf numFmtId="4" fontId="99" fillId="8" borderId="14" xfId="0" applyNumberFormat="1" applyFont="1" applyFill="1" applyBorder="1" applyAlignment="1">
      <alignment horizontal="right" vertical="center"/>
    </xf>
    <xf numFmtId="4" fontId="31" fillId="8" borderId="14" xfId="0" applyNumberFormat="1" applyFont="1" applyFill="1" applyBorder="1" applyAlignment="1">
      <alignment horizontal="right" vertical="center"/>
    </xf>
    <xf numFmtId="4" fontId="29" fillId="15" borderId="14" xfId="0" applyNumberFormat="1" applyFont="1" applyFill="1" applyBorder="1" applyAlignment="1">
      <alignment horizontal="right" vertical="center"/>
    </xf>
    <xf numFmtId="4" fontId="29" fillId="16" borderId="14" xfId="0" applyNumberFormat="1" applyFont="1" applyFill="1" applyBorder="1" applyAlignment="1">
      <alignment horizontal="right" vertical="center"/>
    </xf>
    <xf numFmtId="4" fontId="96" fillId="15" borderId="14" xfId="0" applyNumberFormat="1" applyFont="1" applyFill="1" applyBorder="1" applyAlignment="1">
      <alignment horizontal="right" vertical="center"/>
    </xf>
    <xf numFmtId="3" fontId="29" fillId="9" borderId="14" xfId="0" applyNumberFormat="1" applyFont="1" applyFill="1" applyBorder="1" applyAlignment="1">
      <alignment horizontal="right" vertical="center"/>
    </xf>
    <xf numFmtId="3" fontId="29" fillId="9" borderId="14" xfId="0" applyNumberFormat="1" applyFont="1" applyFill="1" applyBorder="1" applyAlignment="1">
      <alignment horizontal="left" vertical="center"/>
    </xf>
    <xf numFmtId="4" fontId="96" fillId="9" borderId="14" xfId="0" applyNumberFormat="1" applyFont="1" applyFill="1" applyBorder="1" applyAlignment="1">
      <alignment horizontal="right" vertical="center"/>
    </xf>
    <xf numFmtId="4" fontId="29" fillId="9" borderId="14" xfId="0" applyNumberFormat="1" applyFont="1" applyFill="1" applyBorder="1" applyAlignment="1">
      <alignment horizontal="right" vertical="center"/>
    </xf>
    <xf numFmtId="3" fontId="29" fillId="9" borderId="14" xfId="0" applyNumberFormat="1" applyFont="1" applyFill="1" applyBorder="1" applyAlignment="1">
      <alignment horizontal="center" vertical="center"/>
    </xf>
    <xf numFmtId="1" fontId="29" fillId="9" borderId="14" xfId="0" applyNumberFormat="1" applyFont="1" applyFill="1" applyBorder="1" applyAlignment="1">
      <alignment horizontal="center" vertical="center"/>
    </xf>
    <xf numFmtId="0" fontId="29" fillId="9" borderId="14" xfId="0" applyFont="1" applyFill="1" applyBorder="1" applyAlignment="1">
      <alignment horizontal="right" vertical="center"/>
    </xf>
    <xf numFmtId="0" fontId="29" fillId="9" borderId="14" xfId="0" applyFont="1" applyFill="1" applyBorder="1" applyAlignment="1">
      <alignment horizontal="left" vertical="center" wrapText="1"/>
    </xf>
    <xf numFmtId="0" fontId="30" fillId="5" borderId="14" xfId="0" applyFont="1" applyFill="1" applyBorder="1" applyAlignment="1">
      <alignment horizontal="center" vertical="center"/>
    </xf>
    <xf numFmtId="0" fontId="30" fillId="5" borderId="14" xfId="0" applyFont="1" applyFill="1" applyBorder="1" applyAlignment="1">
      <alignment horizontal="left" vertical="center" wrapText="1"/>
    </xf>
    <xf numFmtId="4" fontId="98" fillId="5" borderId="14" xfId="0" applyNumberFormat="1" applyFont="1" applyFill="1" applyBorder="1" applyAlignment="1">
      <alignment horizontal="right" vertical="center"/>
    </xf>
    <xf numFmtId="4" fontId="30" fillId="5" borderId="14" xfId="0" applyNumberFormat="1" applyFont="1" applyFill="1" applyBorder="1" applyAlignment="1">
      <alignment horizontal="right" vertical="center"/>
    </xf>
    <xf numFmtId="0" fontId="29" fillId="5" borderId="14" xfId="0" applyFont="1" applyFill="1" applyBorder="1" applyAlignment="1">
      <alignment horizontal="center" vertical="center"/>
    </xf>
    <xf numFmtId="0" fontId="29" fillId="5" borderId="14" xfId="0" applyFont="1" applyFill="1" applyBorder="1" applyAlignment="1">
      <alignment horizontal="left" vertical="center" wrapText="1"/>
    </xf>
    <xf numFmtId="4" fontId="96" fillId="5" borderId="14" xfId="0" applyNumberFormat="1" applyFont="1" applyFill="1" applyBorder="1" applyAlignment="1">
      <alignment horizontal="right" vertical="center"/>
    </xf>
    <xf numFmtId="4" fontId="29" fillId="5" borderId="14" xfId="0" applyNumberFormat="1" applyFont="1" applyFill="1" applyBorder="1" applyAlignment="1">
      <alignment horizontal="right" vertical="center"/>
    </xf>
    <xf numFmtId="0" fontId="31" fillId="5" borderId="14" xfId="0" applyFont="1" applyFill="1" applyBorder="1" applyAlignment="1">
      <alignment horizontal="center" vertical="center"/>
    </xf>
    <xf numFmtId="0" fontId="31" fillId="5" borderId="14" xfId="0" applyFont="1" applyFill="1" applyBorder="1" applyAlignment="1">
      <alignment horizontal="left" vertical="center" wrapText="1"/>
    </xf>
    <xf numFmtId="4" fontId="99" fillId="5" borderId="14" xfId="0" applyNumberFormat="1" applyFont="1" applyFill="1" applyBorder="1" applyAlignment="1">
      <alignment horizontal="right" vertical="center"/>
    </xf>
    <xf numFmtId="4" fontId="31" fillId="5" borderId="14" xfId="0" applyNumberFormat="1" applyFont="1" applyFill="1" applyBorder="1" applyAlignment="1">
      <alignment horizontal="right" vertical="center"/>
    </xf>
    <xf numFmtId="3" fontId="29" fillId="16" borderId="14" xfId="0" applyNumberFormat="1" applyFont="1" applyFill="1" applyBorder="1" applyAlignment="1">
      <alignment horizontal="left" vertical="center"/>
    </xf>
    <xf numFmtId="0" fontId="29" fillId="0" borderId="14" xfId="0" applyFont="1" applyBorder="1" applyAlignment="1">
      <alignment horizontal="right" vertical="center"/>
    </xf>
    <xf numFmtId="4" fontId="29" fillId="0" borderId="14" xfId="0" applyNumberFormat="1" applyFont="1" applyBorder="1" applyAlignment="1">
      <alignment vertical="center"/>
    </xf>
    <xf numFmtId="4" fontId="31" fillId="0" borderId="14" xfId="0" applyNumberFormat="1" applyFont="1" applyBorder="1" applyAlignment="1">
      <alignment vertical="center"/>
    </xf>
    <xf numFmtId="3" fontId="100" fillId="14" borderId="14" xfId="0" applyNumberFormat="1" applyFont="1" applyFill="1" applyBorder="1" applyAlignment="1">
      <alignment horizontal="left" vertical="center" wrapText="1"/>
    </xf>
    <xf numFmtId="4" fontId="96" fillId="14" borderId="14" xfId="0" applyNumberFormat="1" applyFont="1" applyFill="1" applyBorder="1" applyAlignment="1">
      <alignment horizontal="right" vertical="center"/>
    </xf>
    <xf numFmtId="4" fontId="30" fillId="13" borderId="14" xfId="0" applyNumberFormat="1" applyFont="1" applyFill="1" applyBorder="1" applyAlignment="1">
      <alignment horizontal="right" vertical="center"/>
    </xf>
    <xf numFmtId="3" fontId="101" fillId="15" borderId="14" xfId="0" applyNumberFormat="1" applyFont="1" applyFill="1" applyBorder="1" applyAlignment="1">
      <alignment horizontal="left" vertical="center"/>
    </xf>
    <xf numFmtId="4" fontId="30" fillId="16" borderId="14" xfId="0" applyNumberFormat="1" applyFont="1" applyFill="1" applyBorder="1" applyAlignment="1">
      <alignment horizontal="right" vertical="center"/>
    </xf>
    <xf numFmtId="3" fontId="29" fillId="8" borderId="14" xfId="0" applyNumberFormat="1" applyFont="1" applyFill="1" applyBorder="1" applyAlignment="1">
      <alignment horizontal="right" vertical="center"/>
    </xf>
    <xf numFmtId="3" fontId="29" fillId="8" borderId="14" xfId="0" applyNumberFormat="1" applyFont="1" applyFill="1" applyBorder="1" applyAlignment="1">
      <alignment horizontal="left" vertical="center"/>
    </xf>
    <xf numFmtId="4" fontId="96" fillId="4" borderId="14" xfId="0" applyNumberFormat="1" applyFont="1" applyFill="1" applyBorder="1" applyAlignment="1">
      <alignment horizontal="right" vertical="center"/>
    </xf>
    <xf numFmtId="4" fontId="29" fillId="4" borderId="14" xfId="0" applyNumberFormat="1" applyFont="1" applyFill="1" applyBorder="1" applyAlignment="1">
      <alignment vertical="center"/>
    </xf>
    <xf numFmtId="4" fontId="30" fillId="4" borderId="14" xfId="0" applyNumberFormat="1" applyFont="1" applyFill="1" applyBorder="1" applyAlignment="1">
      <alignment horizontal="right" vertical="center"/>
    </xf>
    <xf numFmtId="4" fontId="30" fillId="0" borderId="14" xfId="0" applyNumberFormat="1" applyFont="1" applyBorder="1" applyAlignment="1">
      <alignment vertical="center"/>
    </xf>
    <xf numFmtId="0" fontId="31" fillId="13" borderId="14" xfId="0" applyFont="1" applyFill="1" applyBorder="1" applyAlignment="1">
      <alignment horizontal="center" vertical="center"/>
    </xf>
    <xf numFmtId="0" fontId="29" fillId="16" borderId="14" xfId="0" applyFont="1" applyFill="1" applyBorder="1" applyAlignment="1">
      <alignment horizontal="left" vertical="center"/>
    </xf>
    <xf numFmtId="0" fontId="31" fillId="16" borderId="14" xfId="0" applyFont="1" applyFill="1" applyBorder="1" applyAlignment="1">
      <alignment horizontal="left" vertical="center" wrapText="1"/>
    </xf>
    <xf numFmtId="4" fontId="93" fillId="8" borderId="14" xfId="0" applyNumberFormat="1" applyFont="1" applyFill="1" applyBorder="1" applyAlignment="1">
      <alignment horizontal="center" vertical="center" wrapText="1"/>
    </xf>
    <xf numFmtId="0" fontId="39" fillId="2" borderId="6" xfId="0" applyFont="1" applyFill="1" applyBorder="1" applyAlignment="1">
      <alignment horizontal="left" vertical="center" wrapText="1"/>
    </xf>
    <xf numFmtId="49" fontId="39" fillId="0" borderId="6" xfId="0" applyNumberFormat="1" applyFont="1" applyBorder="1" applyAlignment="1">
      <alignment horizontal="left" vertical="center" wrapText="1"/>
    </xf>
    <xf numFmtId="3" fontId="8" fillId="4" borderId="0" xfId="0" applyNumberFormat="1" applyFont="1" applyFill="1" applyAlignment="1">
      <alignment vertical="center"/>
    </xf>
    <xf numFmtId="0" fontId="14" fillId="4" borderId="0" xfId="0" applyFont="1" applyFill="1" applyAlignment="1">
      <alignment vertical="center"/>
    </xf>
    <xf numFmtId="0" fontId="9" fillId="0" borderId="6" xfId="0" applyFont="1" applyBorder="1" applyAlignment="1">
      <alignment vertical="center" wrapText="1"/>
    </xf>
    <xf numFmtId="0" fontId="39" fillId="8" borderId="25" xfId="0" applyFont="1" applyFill="1" applyBorder="1" applyAlignment="1">
      <alignment horizontal="left" vertical="center" wrapText="1"/>
    </xf>
    <xf numFmtId="4" fontId="56" fillId="0" borderId="15" xfId="0" applyNumberFormat="1" applyFont="1" applyBorder="1" applyAlignment="1">
      <alignment horizontal="right" vertical="center"/>
    </xf>
    <xf numFmtId="0" fontId="39" fillId="8" borderId="0" xfId="0" applyFont="1" applyFill="1" applyAlignment="1">
      <alignment horizontal="left" vertical="center" wrapText="1"/>
    </xf>
    <xf numFmtId="4" fontId="45" fillId="0" borderId="6" xfId="0" applyNumberFormat="1" applyFont="1" applyBorder="1" applyAlignment="1">
      <alignment horizontal="right" vertical="center"/>
    </xf>
    <xf numFmtId="0" fontId="39" fillId="0" borderId="50" xfId="0" applyFont="1" applyBorder="1" applyAlignment="1">
      <alignment vertical="center"/>
    </xf>
    <xf numFmtId="49" fontId="39" fillId="0" borderId="50" xfId="0" applyNumberFormat="1" applyFont="1" applyBorder="1" applyAlignment="1">
      <alignment horizontal="right" vertical="center"/>
    </xf>
    <xf numFmtId="4" fontId="39" fillId="2" borderId="50" xfId="0" applyNumberFormat="1" applyFont="1" applyFill="1" applyBorder="1" applyAlignment="1">
      <alignment horizontal="right" vertical="center" wrapText="1"/>
    </xf>
    <xf numFmtId="4" fontId="45" fillId="0" borderId="50" xfId="0" applyNumberFormat="1" applyFont="1" applyBorder="1" applyAlignment="1">
      <alignment horizontal="right" vertical="center"/>
    </xf>
    <xf numFmtId="4" fontId="56" fillId="0" borderId="50" xfId="0" applyNumberFormat="1" applyFont="1" applyBorder="1" applyAlignment="1">
      <alignment horizontal="right" vertical="center"/>
    </xf>
    <xf numFmtId="0" fontId="39" fillId="8" borderId="6" xfId="0" applyFont="1" applyFill="1" applyBorder="1" applyAlignment="1">
      <alignment horizontal="left" vertical="center" wrapText="1"/>
    </xf>
    <xf numFmtId="0" fontId="43" fillId="8" borderId="6" xfId="0" applyFont="1" applyFill="1" applyBorder="1" applyAlignment="1">
      <alignment horizontal="left" vertical="center" wrapText="1"/>
    </xf>
    <xf numFmtId="4" fontId="43" fillId="2" borderId="6" xfId="0" applyNumberFormat="1" applyFont="1" applyFill="1" applyBorder="1" applyAlignment="1">
      <alignment horizontal="right" vertical="center" wrapText="1"/>
    </xf>
    <xf numFmtId="4" fontId="24" fillId="8" borderId="6" xfId="0" applyNumberFormat="1" applyFont="1" applyFill="1" applyBorder="1" applyAlignment="1">
      <alignment horizontal="right" vertical="center" wrapText="1"/>
    </xf>
    <xf numFmtId="4" fontId="23" fillId="4" borderId="6" xfId="0" applyNumberFormat="1" applyFont="1" applyFill="1" applyBorder="1" applyAlignment="1">
      <alignment horizontal="right" vertical="center"/>
    </xf>
    <xf numFmtId="0" fontId="24" fillId="18" borderId="6" xfId="0" applyFont="1" applyFill="1" applyBorder="1" applyAlignment="1">
      <alignment vertical="center"/>
    </xf>
    <xf numFmtId="49" fontId="24" fillId="17" borderId="6" xfId="0" applyNumberFormat="1" applyFont="1" applyFill="1" applyBorder="1" applyAlignment="1">
      <alignment vertical="center" wrapText="1"/>
    </xf>
    <xf numFmtId="49" fontId="103" fillId="8" borderId="6" xfId="0" applyNumberFormat="1" applyFont="1" applyFill="1" applyBorder="1" applyAlignment="1">
      <alignment horizontal="right" vertical="center"/>
    </xf>
    <xf numFmtId="0" fontId="103" fillId="8" borderId="6" xfId="0" applyFont="1" applyFill="1" applyBorder="1" applyAlignment="1">
      <alignment horizontal="right" vertical="center"/>
    </xf>
    <xf numFmtId="0" fontId="50" fillId="8" borderId="6" xfId="0" applyFont="1" applyFill="1" applyBorder="1" applyAlignment="1">
      <alignment horizontal="right" vertical="center"/>
    </xf>
    <xf numFmtId="49" fontId="102" fillId="8" borderId="6" xfId="0" applyNumberFormat="1" applyFont="1" applyFill="1" applyBorder="1" applyAlignment="1">
      <alignment vertical="center" wrapText="1"/>
    </xf>
    <xf numFmtId="0" fontId="18" fillId="0" borderId="0" xfId="0" applyFont="1" applyAlignment="1">
      <alignment horizontal="left" vertical="center" wrapText="1"/>
    </xf>
    <xf numFmtId="4" fontId="103" fillId="8" borderId="6" xfId="0" applyNumberFormat="1" applyFont="1" applyFill="1" applyBorder="1" applyAlignment="1">
      <alignment horizontal="right" vertical="center" wrapText="1"/>
    </xf>
    <xf numFmtId="4" fontId="50" fillId="8" borderId="6" xfId="0" applyNumberFormat="1" applyFont="1" applyFill="1" applyBorder="1" applyAlignment="1">
      <alignment horizontal="right" vertical="center" wrapText="1"/>
    </xf>
    <xf numFmtId="4" fontId="105" fillId="8" borderId="6" xfId="0" applyNumberFormat="1" applyFont="1" applyFill="1" applyBorder="1" applyAlignment="1">
      <alignment horizontal="right" vertical="center" wrapText="1"/>
    </xf>
    <xf numFmtId="4" fontId="95" fillId="2" borderId="14" xfId="0" applyNumberFormat="1" applyFont="1" applyFill="1" applyBorder="1" applyAlignment="1">
      <alignment horizontal="right" vertical="center" wrapText="1"/>
    </xf>
    <xf numFmtId="0" fontId="39" fillId="8" borderId="50" xfId="0" applyFont="1" applyFill="1" applyBorder="1" applyAlignment="1">
      <alignment horizontal="left" vertical="center" wrapText="1"/>
    </xf>
    <xf numFmtId="4" fontId="99" fillId="8" borderId="24" xfId="0" applyNumberFormat="1" applyFont="1" applyFill="1" applyBorder="1" applyAlignment="1">
      <alignment horizontal="right" vertical="center"/>
    </xf>
    <xf numFmtId="4" fontId="31" fillId="8" borderId="24" xfId="0" applyNumberFormat="1" applyFont="1" applyFill="1" applyBorder="1" applyAlignment="1">
      <alignment horizontal="right" vertical="center"/>
    </xf>
    <xf numFmtId="4" fontId="30" fillId="4" borderId="24" xfId="0" applyNumberFormat="1" applyFont="1" applyFill="1" applyBorder="1" applyAlignment="1">
      <alignment horizontal="right" vertical="center"/>
    </xf>
    <xf numFmtId="4" fontId="16" fillId="0" borderId="6" xfId="0" applyNumberFormat="1" applyFont="1" applyBorder="1" applyAlignment="1">
      <alignment horizontal="right" vertical="center"/>
    </xf>
    <xf numFmtId="4" fontId="16" fillId="0" borderId="6" xfId="0" applyNumberFormat="1" applyFont="1" applyBorder="1" applyAlignment="1">
      <alignment vertical="center"/>
    </xf>
    <xf numFmtId="4" fontId="16" fillId="0" borderId="6" xfId="0" applyNumberFormat="1" applyFont="1" applyBorder="1"/>
    <xf numFmtId="4" fontId="106" fillId="0" borderId="6" xfId="0" applyNumberFormat="1" applyFont="1" applyBorder="1" applyAlignment="1">
      <alignment horizontal="right" vertical="center"/>
    </xf>
    <xf numFmtId="4" fontId="69" fillId="8" borderId="14" xfId="0" applyNumberFormat="1" applyFont="1" applyFill="1" applyBorder="1" applyAlignment="1">
      <alignment horizontal="right" vertical="center"/>
    </xf>
    <xf numFmtId="4" fontId="71" fillId="16" borderId="14" xfId="0" applyNumberFormat="1" applyFont="1" applyFill="1" applyBorder="1" applyAlignment="1">
      <alignment horizontal="right" vertical="center"/>
    </xf>
    <xf numFmtId="4" fontId="69" fillId="0" borderId="6" xfId="0" applyNumberFormat="1" applyFont="1" applyBorder="1" applyAlignment="1">
      <alignment vertical="center"/>
    </xf>
    <xf numFmtId="4" fontId="29" fillId="0" borderId="6" xfId="0" applyNumberFormat="1" applyFont="1" applyBorder="1" applyAlignment="1">
      <alignment vertical="center"/>
    </xf>
    <xf numFmtId="0" fontId="29" fillId="16" borderId="14" xfId="0" applyFont="1" applyFill="1" applyBorder="1" applyAlignment="1">
      <alignment horizontal="left" vertical="center" wrapText="1"/>
    </xf>
    <xf numFmtId="4" fontId="95" fillId="0" borderId="14" xfId="0" applyNumberFormat="1" applyFont="1" applyBorder="1" applyAlignment="1">
      <alignment horizontal="center" vertical="center" wrapText="1"/>
    </xf>
    <xf numFmtId="4" fontId="29" fillId="4" borderId="14" xfId="0" applyNumberFormat="1" applyFont="1" applyFill="1" applyBorder="1" applyAlignment="1">
      <alignment horizontal="right" vertical="center"/>
    </xf>
    <xf numFmtId="0" fontId="30" fillId="4" borderId="14" xfId="0" applyFont="1" applyFill="1" applyBorder="1" applyAlignment="1">
      <alignment horizontal="center" vertical="center"/>
    </xf>
    <xf numFmtId="0" fontId="30" fillId="4" borderId="14" xfId="0" applyFont="1" applyFill="1" applyBorder="1" applyAlignment="1">
      <alignment horizontal="left" vertical="center" wrapText="1"/>
    </xf>
    <xf numFmtId="4" fontId="98" fillId="4" borderId="14" xfId="0" applyNumberFormat="1" applyFont="1" applyFill="1" applyBorder="1" applyAlignment="1">
      <alignment horizontal="right"/>
    </xf>
    <xf numFmtId="4" fontId="30" fillId="4" borderId="14" xfId="0" applyNumberFormat="1" applyFont="1" applyFill="1" applyBorder="1"/>
    <xf numFmtId="0" fontId="29" fillId="4" borderId="14" xfId="0" applyFont="1" applyFill="1" applyBorder="1" applyAlignment="1">
      <alignment horizontal="center" vertical="center"/>
    </xf>
    <xf numFmtId="0" fontId="29" fillId="4" borderId="14" xfId="0" applyFont="1" applyFill="1" applyBorder="1" applyAlignment="1">
      <alignment horizontal="left" vertical="center" wrapText="1"/>
    </xf>
    <xf numFmtId="4" fontId="96" fillId="4" borderId="14" xfId="0" applyNumberFormat="1" applyFont="1" applyFill="1" applyBorder="1" applyAlignment="1">
      <alignment horizontal="right"/>
    </xf>
    <xf numFmtId="4" fontId="29" fillId="4" borderId="14" xfId="0" applyNumberFormat="1" applyFont="1" applyFill="1" applyBorder="1"/>
    <xf numFmtId="0" fontId="31" fillId="4" borderId="14" xfId="0" applyFont="1" applyFill="1" applyBorder="1" applyAlignment="1">
      <alignment horizontal="center" vertical="center"/>
    </xf>
    <xf numFmtId="0" fontId="31" fillId="4" borderId="14" xfId="0" applyFont="1" applyFill="1" applyBorder="1" applyAlignment="1">
      <alignment horizontal="left" vertical="center" wrapText="1"/>
    </xf>
    <xf numFmtId="4" fontId="99" fillId="4" borderId="14" xfId="0" applyNumberFormat="1" applyFont="1" applyFill="1" applyBorder="1" applyAlignment="1">
      <alignment horizontal="right" vertical="center"/>
    </xf>
    <xf numFmtId="4" fontId="71" fillId="4" borderId="6" xfId="0" applyNumberFormat="1" applyFont="1" applyFill="1" applyBorder="1" applyAlignment="1">
      <alignment horizontal="right" vertical="center"/>
    </xf>
    <xf numFmtId="4" fontId="31" fillId="4" borderId="14" xfId="0" applyNumberFormat="1" applyFont="1" applyFill="1" applyBorder="1" applyAlignment="1">
      <alignment horizontal="right" vertical="center"/>
    </xf>
    <xf numFmtId="4" fontId="71" fillId="8" borderId="6" xfId="0" applyNumberFormat="1" applyFont="1" applyFill="1" applyBorder="1" applyAlignment="1">
      <alignment vertical="center"/>
    </xf>
    <xf numFmtId="4" fontId="98" fillId="4" borderId="14" xfId="0" applyNumberFormat="1" applyFont="1" applyFill="1" applyBorder="1" applyAlignment="1">
      <alignment horizontal="right" vertical="center"/>
    </xf>
    <xf numFmtId="3" fontId="96" fillId="8" borderId="14" xfId="0" applyNumberFormat="1" applyFont="1" applyFill="1" applyBorder="1" applyAlignment="1">
      <alignment horizontal="left" vertical="center"/>
    </xf>
    <xf numFmtId="0" fontId="32" fillId="8" borderId="14" xfId="0" applyFont="1" applyFill="1" applyBorder="1" applyAlignment="1">
      <alignment horizontal="center" vertical="center"/>
    </xf>
    <xf numFmtId="4" fontId="32" fillId="8" borderId="14" xfId="0" applyNumberFormat="1" applyFont="1" applyFill="1" applyBorder="1" applyAlignment="1">
      <alignment horizontal="right" vertical="center"/>
    </xf>
    <xf numFmtId="4" fontId="107" fillId="8" borderId="14" xfId="0" applyNumberFormat="1" applyFont="1" applyFill="1" applyBorder="1" applyAlignment="1">
      <alignment horizontal="right" vertical="center" wrapText="1"/>
    </xf>
    <xf numFmtId="3" fontId="97" fillId="14" borderId="14" xfId="0" applyNumberFormat="1" applyFont="1" applyFill="1" applyBorder="1" applyAlignment="1">
      <alignment horizontal="left" vertical="center"/>
    </xf>
    <xf numFmtId="3" fontId="97" fillId="14" borderId="14" xfId="0" applyNumberFormat="1" applyFont="1" applyFill="1" applyBorder="1" applyAlignment="1">
      <alignment horizontal="left" vertical="center" wrapText="1"/>
    </xf>
    <xf numFmtId="4" fontId="98" fillId="14" borderId="14" xfId="0" applyNumberFormat="1" applyFont="1" applyFill="1" applyBorder="1" applyAlignment="1">
      <alignment horizontal="right" vertical="center" wrapText="1"/>
    </xf>
    <xf numFmtId="4" fontId="30" fillId="14" borderId="14" xfId="0" applyNumberFormat="1" applyFont="1" applyFill="1" applyBorder="1" applyAlignment="1">
      <alignment horizontal="right" vertical="center" wrapText="1"/>
    </xf>
    <xf numFmtId="3" fontId="107" fillId="15" borderId="14" xfId="0" applyNumberFormat="1" applyFont="1" applyFill="1" applyBorder="1" applyAlignment="1">
      <alignment horizontal="left" vertical="center"/>
    </xf>
    <xf numFmtId="4" fontId="107" fillId="16" borderId="14" xfId="0" applyNumberFormat="1" applyFont="1" applyFill="1" applyBorder="1" applyAlignment="1">
      <alignment horizontal="right" vertical="center"/>
    </xf>
    <xf numFmtId="4" fontId="107" fillId="16" borderId="14" xfId="0" applyNumberFormat="1" applyFont="1" applyFill="1" applyBorder="1" applyAlignment="1">
      <alignment vertical="center"/>
    </xf>
    <xf numFmtId="3" fontId="38" fillId="8" borderId="6" xfId="0" applyNumberFormat="1" applyFont="1" applyFill="1" applyBorder="1" applyAlignment="1">
      <alignment horizontal="center" vertical="center" wrapText="1"/>
    </xf>
    <xf numFmtId="3" fontId="38" fillId="8" borderId="6" xfId="0" applyNumberFormat="1" applyFont="1" applyFill="1" applyBorder="1" applyAlignment="1">
      <alignment horizontal="center" vertical="center"/>
    </xf>
    <xf numFmtId="4" fontId="38" fillId="8" borderId="6" xfId="0" applyNumberFormat="1" applyFont="1" applyFill="1" applyBorder="1" applyAlignment="1">
      <alignment horizontal="center" vertical="center" wrapText="1"/>
    </xf>
    <xf numFmtId="4" fontId="8" fillId="8" borderId="6" xfId="0" applyNumberFormat="1" applyFont="1" applyFill="1" applyBorder="1" applyAlignment="1">
      <alignment horizontal="center" vertical="center" wrapText="1"/>
    </xf>
    <xf numFmtId="1" fontId="41" fillId="4" borderId="6" xfId="0" applyNumberFormat="1" applyFont="1" applyFill="1" applyBorder="1" applyAlignment="1">
      <alignment horizontal="center" vertical="center"/>
    </xf>
    <xf numFmtId="4" fontId="21" fillId="4" borderId="6" xfId="0" applyNumberFormat="1" applyFont="1" applyFill="1" applyBorder="1" applyAlignment="1">
      <alignment horizontal="center" vertical="center"/>
    </xf>
    <xf numFmtId="3" fontId="64" fillId="8" borderId="6" xfId="0" applyNumberFormat="1" applyFont="1" applyFill="1" applyBorder="1" applyAlignment="1">
      <alignment horizontal="right" vertical="center" wrapText="1"/>
    </xf>
    <xf numFmtId="3" fontId="64" fillId="8" borderId="6" xfId="0" applyNumberFormat="1" applyFont="1" applyFill="1" applyBorder="1" applyAlignment="1">
      <alignment horizontal="center" vertical="center" wrapText="1"/>
    </xf>
    <xf numFmtId="3" fontId="64" fillId="8" borderId="6" xfId="0" applyNumberFormat="1" applyFont="1" applyFill="1" applyBorder="1" applyAlignment="1">
      <alignment horizontal="left" vertical="center"/>
    </xf>
    <xf numFmtId="4" fontId="64" fillId="8" borderId="6" xfId="0" applyNumberFormat="1" applyFont="1" applyFill="1" applyBorder="1" applyAlignment="1">
      <alignment horizontal="right" vertical="center" wrapText="1"/>
    </xf>
    <xf numFmtId="4" fontId="64" fillId="4" borderId="6" xfId="0" applyNumberFormat="1" applyFont="1" applyFill="1" applyBorder="1" applyAlignment="1">
      <alignment vertical="center"/>
    </xf>
    <xf numFmtId="0" fontId="23" fillId="4" borderId="6" xfId="0" applyFont="1" applyFill="1" applyBorder="1" applyAlignment="1">
      <alignment vertical="center"/>
    </xf>
    <xf numFmtId="49" fontId="64" fillId="8" borderId="6" xfId="0" applyNumberFormat="1" applyFont="1" applyFill="1" applyBorder="1" applyAlignment="1">
      <alignment horizontal="right" vertical="center"/>
    </xf>
    <xf numFmtId="49" fontId="64" fillId="8" borderId="6" xfId="0" applyNumberFormat="1" applyFont="1" applyFill="1" applyBorder="1" applyAlignment="1">
      <alignment horizontal="center" vertical="center"/>
    </xf>
    <xf numFmtId="49" fontId="64" fillId="8" borderId="6" xfId="0" applyNumberFormat="1" applyFont="1" applyFill="1" applyBorder="1" applyAlignment="1">
      <alignment horizontal="left" vertical="center" wrapText="1"/>
    </xf>
    <xf numFmtId="4" fontId="64" fillId="8" borderId="6" xfId="0" applyNumberFormat="1" applyFont="1" applyFill="1" applyBorder="1" applyAlignment="1">
      <alignment horizontal="right" vertical="center"/>
    </xf>
    <xf numFmtId="0" fontId="37" fillId="4" borderId="6" xfId="0" applyFont="1" applyFill="1" applyBorder="1" applyAlignment="1">
      <alignment vertical="center"/>
    </xf>
    <xf numFmtId="49" fontId="60" fillId="8" borderId="6" xfId="0" applyNumberFormat="1" applyFont="1" applyFill="1" applyBorder="1" applyAlignment="1">
      <alignment horizontal="right" vertical="center"/>
    </xf>
    <xf numFmtId="0" fontId="60" fillId="4" borderId="6" xfId="0" applyFont="1" applyFill="1" applyBorder="1" applyAlignment="1">
      <alignment vertical="center"/>
    </xf>
    <xf numFmtId="49" fontId="60" fillId="8" borderId="6" xfId="0" applyNumberFormat="1" applyFont="1" applyFill="1" applyBorder="1" applyAlignment="1">
      <alignment horizontal="left" vertical="center" wrapText="1"/>
    </xf>
    <xf numFmtId="4" fontId="60" fillId="8" borderId="6" xfId="0" applyNumberFormat="1" applyFont="1" applyFill="1" applyBorder="1" applyAlignment="1">
      <alignment horizontal="right" vertical="center"/>
    </xf>
    <xf numFmtId="0" fontId="64" fillId="4" borderId="6" xfId="0" applyFont="1" applyFill="1" applyBorder="1" applyAlignment="1">
      <alignment vertical="center"/>
    </xf>
    <xf numFmtId="49" fontId="60" fillId="4" borderId="26" xfId="0" applyNumberFormat="1" applyFont="1" applyFill="1" applyBorder="1" applyAlignment="1">
      <alignment horizontal="left" vertical="center" wrapText="1"/>
    </xf>
    <xf numFmtId="0" fontId="23" fillId="4" borderId="6" xfId="0" applyFont="1" applyFill="1" applyBorder="1" applyAlignment="1">
      <alignment horizontal="right" vertical="center"/>
    </xf>
    <xf numFmtId="0" fontId="24" fillId="8" borderId="6" xfId="0" applyFont="1" applyFill="1" applyBorder="1" applyAlignment="1">
      <alignment horizontal="center" vertical="center"/>
    </xf>
    <xf numFmtId="49" fontId="24" fillId="8" borderId="6" xfId="0" applyNumberFormat="1" applyFont="1" applyFill="1" applyBorder="1" applyAlignment="1">
      <alignment horizontal="left" vertical="center" wrapText="1"/>
    </xf>
    <xf numFmtId="4" fontId="24" fillId="8" borderId="6" xfId="0" applyNumberFormat="1" applyFont="1" applyFill="1" applyBorder="1" applyAlignment="1">
      <alignment horizontal="right" vertical="center"/>
    </xf>
    <xf numFmtId="4" fontId="23" fillId="4" borderId="6" xfId="0" applyNumberFormat="1" applyFont="1" applyFill="1" applyBorder="1" applyAlignment="1">
      <alignment vertical="center"/>
    </xf>
    <xf numFmtId="0" fontId="64" fillId="4" borderId="6" xfId="0" applyFont="1" applyFill="1" applyBorder="1" applyAlignment="1">
      <alignment horizontal="right" vertical="center"/>
    </xf>
    <xf numFmtId="49" fontId="102" fillId="8" borderId="6" xfId="0" applyNumberFormat="1" applyFont="1" applyFill="1" applyBorder="1" applyAlignment="1">
      <alignment horizontal="left" vertical="center" wrapText="1"/>
    </xf>
    <xf numFmtId="4" fontId="103" fillId="8" borderId="6" xfId="0" applyNumberFormat="1" applyFont="1" applyFill="1" applyBorder="1" applyAlignment="1">
      <alignment horizontal="right" vertical="center"/>
    </xf>
    <xf numFmtId="0" fontId="64" fillId="8" borderId="6" xfId="0" applyFont="1" applyFill="1" applyBorder="1" applyAlignment="1">
      <alignment horizontal="right" vertical="center"/>
    </xf>
    <xf numFmtId="0" fontId="64" fillId="8" borderId="6" xfId="0" applyFont="1" applyFill="1" applyBorder="1" applyAlignment="1">
      <alignment horizontal="center" vertical="center"/>
    </xf>
    <xf numFmtId="0" fontId="64" fillId="8" borderId="6" xfId="0" applyFont="1" applyFill="1" applyBorder="1" applyAlignment="1">
      <alignment horizontal="left" vertical="center" wrapText="1"/>
    </xf>
    <xf numFmtId="0" fontId="60" fillId="8" borderId="6" xfId="0" applyFont="1" applyFill="1" applyBorder="1" applyAlignment="1">
      <alignment horizontal="right" vertical="center"/>
    </xf>
    <xf numFmtId="0" fontId="60" fillId="8" borderId="6" xfId="0" applyFont="1" applyFill="1" applyBorder="1" applyAlignment="1">
      <alignment horizontal="center" vertical="center"/>
    </xf>
    <xf numFmtId="0" fontId="60" fillId="8" borderId="6" xfId="0" applyFont="1" applyFill="1" applyBorder="1" applyAlignment="1">
      <alignment horizontal="left" vertical="center" wrapText="1"/>
    </xf>
    <xf numFmtId="4" fontId="8" fillId="4" borderId="6" xfId="0" applyNumberFormat="1" applyFont="1" applyFill="1" applyBorder="1" applyAlignment="1">
      <alignment vertical="center"/>
    </xf>
    <xf numFmtId="49" fontId="60" fillId="8" borderId="6" xfId="0" applyNumberFormat="1" applyFont="1" applyFill="1" applyBorder="1" applyAlignment="1">
      <alignment horizontal="center" vertical="center"/>
    </xf>
    <xf numFmtId="4" fontId="60" fillId="8" borderId="6" xfId="0" applyNumberFormat="1" applyFont="1" applyFill="1" applyBorder="1" applyAlignment="1">
      <alignment horizontal="right" vertical="center" wrapText="1"/>
    </xf>
    <xf numFmtId="0" fontId="64" fillId="8" borderId="0" xfId="0" applyFont="1" applyFill="1" applyAlignment="1">
      <alignment horizontal="left" vertical="center" wrapText="1"/>
    </xf>
    <xf numFmtId="0" fontId="104" fillId="8" borderId="6" xfId="0" applyFont="1" applyFill="1" applyBorder="1" applyAlignment="1">
      <alignment horizontal="right" vertical="center"/>
    </xf>
    <xf numFmtId="49" fontId="60" fillId="4" borderId="0" xfId="0" applyNumberFormat="1" applyFont="1" applyFill="1" applyAlignment="1">
      <alignment horizontal="left" vertical="center" wrapText="1"/>
    </xf>
    <xf numFmtId="4" fontId="104" fillId="8" borderId="6" xfId="0" applyNumberFormat="1" applyFont="1" applyFill="1" applyBorder="1" applyAlignment="1">
      <alignment horizontal="right" vertical="center" wrapText="1"/>
    </xf>
    <xf numFmtId="0" fontId="64" fillId="4" borderId="6" xfId="0" applyFont="1" applyFill="1" applyBorder="1" applyAlignment="1">
      <alignment horizontal="center" vertical="center"/>
    </xf>
    <xf numFmtId="49" fontId="64" fillId="4" borderId="6" xfId="0" applyNumberFormat="1" applyFont="1" applyFill="1" applyBorder="1" applyAlignment="1">
      <alignment horizontal="left" vertical="center" wrapText="1"/>
    </xf>
    <xf numFmtId="4" fontId="64" fillId="4" borderId="6" xfId="0" applyNumberFormat="1" applyFont="1" applyFill="1" applyBorder="1" applyAlignment="1">
      <alignment horizontal="right" vertical="center"/>
    </xf>
    <xf numFmtId="49" fontId="38" fillId="8" borderId="6" xfId="0" applyNumberFormat="1" applyFont="1" applyFill="1" applyBorder="1" applyAlignment="1">
      <alignment horizontal="right" vertical="center"/>
    </xf>
    <xf numFmtId="49" fontId="38" fillId="8" borderId="6" xfId="0" applyNumberFormat="1" applyFont="1" applyFill="1" applyBorder="1" applyAlignment="1">
      <alignment horizontal="center" vertical="center"/>
    </xf>
    <xf numFmtId="49" fontId="38" fillId="8" borderId="6" xfId="0" applyNumberFormat="1" applyFont="1" applyFill="1" applyBorder="1" applyAlignment="1">
      <alignment horizontal="left" vertical="center" wrapText="1"/>
    </xf>
    <xf numFmtId="4" fontId="38" fillId="8" borderId="6" xfId="0" applyNumberFormat="1" applyFont="1" applyFill="1" applyBorder="1" applyAlignment="1">
      <alignment horizontal="right" vertical="center"/>
    </xf>
    <xf numFmtId="4" fontId="38" fillId="4" borderId="6" xfId="0" applyNumberFormat="1" applyFont="1" applyFill="1" applyBorder="1" applyAlignment="1">
      <alignment vertical="center"/>
    </xf>
    <xf numFmtId="49" fontId="39" fillId="8" borderId="6" xfId="0" applyNumberFormat="1" applyFont="1" applyFill="1" applyBorder="1" applyAlignment="1">
      <alignment horizontal="right" vertical="center"/>
    </xf>
    <xf numFmtId="49" fontId="39" fillId="8" borderId="6" xfId="0" applyNumberFormat="1" applyFont="1" applyFill="1" applyBorder="1" applyAlignment="1">
      <alignment horizontal="center" vertical="center"/>
    </xf>
    <xf numFmtId="49" fontId="39" fillId="8" borderId="6" xfId="0" applyNumberFormat="1" applyFont="1" applyFill="1" applyBorder="1" applyAlignment="1">
      <alignment horizontal="left" vertical="center" wrapText="1"/>
    </xf>
    <xf numFmtId="4" fontId="39" fillId="8" borderId="6" xfId="0" applyNumberFormat="1" applyFont="1" applyFill="1" applyBorder="1" applyAlignment="1">
      <alignment horizontal="right" vertical="center"/>
    </xf>
    <xf numFmtId="4" fontId="10" fillId="8" borderId="6" xfId="0" applyNumberFormat="1" applyFont="1" applyFill="1" applyBorder="1" applyAlignment="1">
      <alignment horizontal="right" vertical="center"/>
    </xf>
    <xf numFmtId="3" fontId="8" fillId="8" borderId="6" xfId="0" applyNumberFormat="1" applyFont="1" applyFill="1" applyBorder="1" applyAlignment="1">
      <alignment horizontal="center" vertical="center" wrapText="1"/>
    </xf>
    <xf numFmtId="3" fontId="10" fillId="8" borderId="6" xfId="0" applyNumberFormat="1" applyFont="1" applyFill="1" applyBorder="1" applyAlignment="1">
      <alignment horizontal="center" vertical="center"/>
    </xf>
    <xf numFmtId="4" fontId="56" fillId="8" borderId="6" xfId="0" applyNumberFormat="1" applyFont="1" applyFill="1" applyBorder="1" applyAlignment="1">
      <alignment horizontal="center" vertical="center" wrapText="1"/>
    </xf>
    <xf numFmtId="4" fontId="10" fillId="8" borderId="6" xfId="0" applyNumberFormat="1" applyFont="1" applyFill="1" applyBorder="1" applyAlignment="1">
      <alignment horizontal="center" vertical="center" wrapText="1"/>
    </xf>
    <xf numFmtId="1" fontId="36" fillId="8" borderId="6" xfId="0" applyNumberFormat="1" applyFont="1" applyFill="1" applyBorder="1" applyAlignment="1">
      <alignment horizontal="center" vertical="center" wrapText="1"/>
    </xf>
    <xf numFmtId="1" fontId="26" fillId="4" borderId="6" xfId="0" applyNumberFormat="1" applyFont="1" applyFill="1" applyBorder="1" applyAlignment="1">
      <alignment horizontal="center" vertical="center"/>
    </xf>
    <xf numFmtId="3" fontId="38" fillId="8" borderId="6" xfId="0" applyNumberFormat="1" applyFont="1" applyFill="1" applyBorder="1" applyAlignment="1">
      <alignment horizontal="left" vertical="center"/>
    </xf>
    <xf numFmtId="4" fontId="38" fillId="8" borderId="6" xfId="0" applyNumberFormat="1" applyFont="1" applyFill="1" applyBorder="1" applyAlignment="1">
      <alignment horizontal="right" vertical="center" wrapText="1"/>
    </xf>
    <xf numFmtId="3" fontId="38" fillId="8" borderId="6" xfId="0" applyNumberFormat="1" applyFont="1" applyFill="1" applyBorder="1" applyAlignment="1">
      <alignment horizontal="left" vertical="center" wrapText="1"/>
    </xf>
    <xf numFmtId="3" fontId="39" fillId="8" borderId="6" xfId="0" applyNumberFormat="1" applyFont="1" applyFill="1" applyBorder="1" applyAlignment="1">
      <alignment horizontal="center" vertical="center"/>
    </xf>
    <xf numFmtId="3" fontId="39" fillId="8" borderId="6" xfId="0" applyNumberFormat="1" applyFont="1" applyFill="1" applyBorder="1" applyAlignment="1">
      <alignment horizontal="left" vertical="center"/>
    </xf>
    <xf numFmtId="4" fontId="39" fillId="8" borderId="6" xfId="0" applyNumberFormat="1" applyFont="1" applyFill="1" applyBorder="1" applyAlignment="1">
      <alignment horizontal="right" vertical="center" wrapText="1"/>
    </xf>
    <xf numFmtId="4" fontId="39" fillId="4" borderId="6" xfId="0" applyNumberFormat="1" applyFont="1" applyFill="1" applyBorder="1" applyAlignment="1">
      <alignment vertical="center"/>
    </xf>
    <xf numFmtId="3" fontId="57" fillId="8" borderId="6" xfId="0" applyNumberFormat="1" applyFont="1" applyFill="1" applyBorder="1" applyAlignment="1">
      <alignment horizontal="center" vertical="center"/>
    </xf>
    <xf numFmtId="49" fontId="57" fillId="8" borderId="6" xfId="0" applyNumberFormat="1" applyFont="1" applyFill="1" applyBorder="1" applyAlignment="1">
      <alignment horizontal="center" vertical="center"/>
    </xf>
    <xf numFmtId="3" fontId="57" fillId="8" borderId="6" xfId="0" applyNumberFormat="1" applyFont="1" applyFill="1" applyBorder="1" applyAlignment="1">
      <alignment horizontal="left" vertical="center"/>
    </xf>
    <xf numFmtId="4" fontId="57" fillId="8" borderId="6" xfId="0" applyNumberFormat="1" applyFont="1" applyFill="1" applyBorder="1" applyAlignment="1">
      <alignment horizontal="right" vertical="center"/>
    </xf>
    <xf numFmtId="4" fontId="57" fillId="4" borderId="6" xfId="0" applyNumberFormat="1" applyFont="1" applyFill="1" applyBorder="1" applyAlignment="1">
      <alignment vertical="center"/>
    </xf>
    <xf numFmtId="3" fontId="40" fillId="8" borderId="6" xfId="0" applyNumberFormat="1" applyFont="1" applyFill="1" applyBorder="1" applyAlignment="1">
      <alignment horizontal="center" vertical="center"/>
    </xf>
    <xf numFmtId="49" fontId="40" fillId="8" borderId="6" xfId="0" applyNumberFormat="1" applyFont="1" applyFill="1" applyBorder="1" applyAlignment="1">
      <alignment horizontal="center" vertical="center"/>
    </xf>
    <xf numFmtId="3" fontId="40" fillId="8" borderId="6" xfId="0" applyNumberFormat="1" applyFont="1" applyFill="1" applyBorder="1" applyAlignment="1">
      <alignment horizontal="left" vertical="center"/>
    </xf>
    <xf numFmtId="4" fontId="40" fillId="8" borderId="6" xfId="0" applyNumberFormat="1" applyFont="1" applyFill="1" applyBorder="1" applyAlignment="1">
      <alignment horizontal="right" vertical="center"/>
    </xf>
    <xf numFmtId="4" fontId="40" fillId="4" borderId="6" xfId="0" applyNumberFormat="1" applyFont="1" applyFill="1" applyBorder="1" applyAlignment="1">
      <alignment vertical="center"/>
    </xf>
    <xf numFmtId="3" fontId="12" fillId="8" borderId="6" xfId="0" applyNumberFormat="1" applyFont="1" applyFill="1" applyBorder="1" applyAlignment="1">
      <alignment horizontal="center" vertical="center"/>
    </xf>
    <xf numFmtId="4" fontId="49" fillId="19" borderId="6" xfId="0" applyNumberFormat="1" applyFont="1" applyFill="1" applyBorder="1"/>
    <xf numFmtId="4" fontId="38" fillId="2" borderId="5" xfId="0" applyNumberFormat="1" applyFont="1" applyFill="1" applyBorder="1" applyAlignment="1">
      <alignment horizontal="right" vertical="center" wrapText="1"/>
    </xf>
    <xf numFmtId="49" fontId="1" fillId="0" borderId="6" xfId="0" applyNumberFormat="1" applyFont="1" applyBorder="1" applyAlignment="1">
      <alignment horizontal="right" vertical="center"/>
    </xf>
    <xf numFmtId="0" fontId="1" fillId="0" borderId="5" xfId="0" applyFont="1" applyBorder="1" applyAlignment="1">
      <alignment vertical="center" wrapText="1"/>
    </xf>
    <xf numFmtId="4" fontId="1" fillId="2" borderId="6" xfId="0" applyNumberFormat="1" applyFont="1" applyFill="1" applyBorder="1" applyAlignment="1">
      <alignment horizontal="right" vertical="center" wrapText="1"/>
    </xf>
    <xf numFmtId="4" fontId="68" fillId="0" borderId="6" xfId="0" applyNumberFormat="1" applyFont="1" applyBorder="1" applyAlignment="1" applyProtection="1">
      <alignment horizontal="right" vertical="top" shrinkToFit="1"/>
      <protection locked="0"/>
    </xf>
    <xf numFmtId="0" fontId="18" fillId="0" borderId="6" xfId="0" applyFont="1" applyBorder="1" applyAlignment="1">
      <alignment horizontal="left" vertical="center" wrapText="1"/>
    </xf>
    <xf numFmtId="0" fontId="69" fillId="0" borderId="6" xfId="0" applyFont="1" applyBorder="1" applyAlignment="1">
      <alignment horizontal="right" vertical="center"/>
    </xf>
    <xf numFmtId="0" fontId="43" fillId="0" borderId="6" xfId="0" applyFont="1" applyBorder="1" applyAlignment="1">
      <alignment horizontal="left" vertical="center" wrapText="1"/>
    </xf>
    <xf numFmtId="3" fontId="29" fillId="4" borderId="0" xfId="0" applyNumberFormat="1" applyFont="1" applyFill="1"/>
    <xf numFmtId="4" fontId="68" fillId="0" borderId="6" xfId="0" applyNumberFormat="1" applyFont="1" applyBorder="1" applyAlignment="1" applyProtection="1">
      <alignment horizontal="right" vertical="center" shrinkToFit="1"/>
      <protection locked="0"/>
    </xf>
    <xf numFmtId="0" fontId="39" fillId="0" borderId="51" xfId="0" applyFont="1" applyBorder="1" applyAlignment="1">
      <alignment horizontal="right" vertical="center"/>
    </xf>
    <xf numFmtId="0" fontId="39" fillId="0" borderId="52" xfId="0" applyFont="1" applyBorder="1" applyAlignment="1">
      <alignment vertical="center"/>
    </xf>
    <xf numFmtId="4" fontId="68" fillId="0" borderId="53" xfId="0" applyNumberFormat="1" applyFont="1" applyBorder="1" applyAlignment="1" applyProtection="1">
      <alignment horizontal="right" vertical="center" shrinkToFit="1"/>
      <protection locked="0"/>
    </xf>
    <xf numFmtId="4" fontId="39" fillId="0" borderId="52" xfId="0" applyNumberFormat="1" applyFont="1" applyBorder="1" applyAlignment="1">
      <alignment horizontal="right" vertical="center"/>
    </xf>
    <xf numFmtId="4" fontId="39" fillId="0" borderId="51" xfId="0" applyNumberFormat="1" applyFont="1" applyBorder="1" applyAlignment="1">
      <alignment horizontal="right" vertical="center"/>
    </xf>
    <xf numFmtId="4" fontId="56" fillId="0" borderId="52" xfId="0" applyNumberFormat="1" applyFont="1" applyBorder="1" applyAlignment="1">
      <alignment horizontal="right" vertical="center"/>
    </xf>
    <xf numFmtId="0" fontId="9" fillId="0" borderId="50" xfId="0" applyFont="1" applyBorder="1" applyAlignment="1">
      <alignment vertical="center"/>
    </xf>
    <xf numFmtId="4" fontId="68" fillId="0" borderId="53" xfId="0" applyNumberFormat="1" applyFont="1" applyBorder="1" applyAlignment="1" applyProtection="1">
      <alignment horizontal="right" vertical="top" shrinkToFit="1"/>
      <protection locked="0"/>
    </xf>
    <xf numFmtId="0" fontId="9" fillId="0" borderId="15" xfId="0" applyFont="1" applyBorder="1" applyAlignment="1">
      <alignment vertical="center"/>
    </xf>
    <xf numFmtId="4" fontId="43" fillId="0" borderId="15" xfId="0" applyNumberFormat="1" applyFont="1" applyBorder="1" applyAlignment="1">
      <alignment horizontal="right" vertical="center"/>
    </xf>
    <xf numFmtId="4" fontId="38" fillId="0" borderId="15" xfId="0" applyNumberFormat="1" applyFont="1" applyBorder="1" applyAlignment="1">
      <alignment horizontal="right" vertical="center"/>
    </xf>
    <xf numFmtId="0" fontId="43" fillId="0" borderId="51" xfId="0" applyFont="1" applyBorder="1" applyAlignment="1">
      <alignment horizontal="left" vertical="center" wrapText="1"/>
    </xf>
    <xf numFmtId="4" fontId="43" fillId="0" borderId="52" xfId="0" applyNumberFormat="1" applyFont="1" applyBorder="1" applyAlignment="1">
      <alignment horizontal="right" vertical="center"/>
    </xf>
    <xf numFmtId="4" fontId="38" fillId="0" borderId="52" xfId="0" applyNumberFormat="1" applyFont="1" applyBorder="1" applyAlignment="1">
      <alignment horizontal="right" vertical="center"/>
    </xf>
    <xf numFmtId="0" fontId="39" fillId="0" borderId="6" xfId="0" applyFont="1" applyBorder="1" applyAlignment="1">
      <alignment horizontal="left" vertical="center" wrapText="1"/>
    </xf>
    <xf numFmtId="4" fontId="37" fillId="0" borderId="6" xfId="0" applyNumberFormat="1" applyFont="1" applyBorder="1" applyAlignment="1">
      <alignment horizontal="right" vertical="center"/>
    </xf>
    <xf numFmtId="4" fontId="39" fillId="0" borderId="6" xfId="0" applyNumberFormat="1" applyFont="1" applyBorder="1" applyAlignment="1">
      <alignment vertical="center"/>
    </xf>
    <xf numFmtId="3" fontId="94" fillId="2" borderId="14" xfId="0" applyNumberFormat="1" applyFont="1" applyFill="1" applyBorder="1" applyAlignment="1">
      <alignment horizontal="right" vertical="center" wrapText="1"/>
    </xf>
    <xf numFmtId="4" fontId="1" fillId="4" borderId="26" xfId="0" applyNumberFormat="1" applyFont="1" applyFill="1" applyBorder="1" applyAlignment="1" applyProtection="1">
      <alignment horizontal="right" vertical="center" shrinkToFit="1"/>
      <protection locked="0"/>
    </xf>
    <xf numFmtId="0" fontId="1" fillId="0" borderId="0" xfId="0" applyFont="1" applyAlignment="1">
      <alignment horizontal="left" vertical="center" wrapText="1"/>
    </xf>
    <xf numFmtId="0" fontId="1" fillId="0" borderId="51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14" xfId="0" applyFont="1" applyBorder="1" applyAlignment="1">
      <alignment horizontal="right" vertical="center"/>
    </xf>
    <xf numFmtId="4" fontId="1" fillId="0" borderId="6" xfId="0" applyNumberFormat="1" applyFont="1" applyBorder="1" applyAlignment="1">
      <alignment horizontal="right" vertical="center"/>
    </xf>
    <xf numFmtId="4" fontId="1" fillId="0" borderId="0" xfId="0" applyNumberFormat="1" applyFont="1" applyAlignment="1">
      <alignment horizontal="right" vertical="center"/>
    </xf>
    <xf numFmtId="0" fontId="1" fillId="0" borderId="14" xfId="0" applyFont="1" applyBorder="1" applyAlignment="1">
      <alignment horizontal="left" vertical="center" wrapText="1"/>
    </xf>
    <xf numFmtId="49" fontId="1" fillId="9" borderId="6" xfId="0" applyNumberFormat="1" applyFont="1" applyFill="1" applyBorder="1" applyAlignment="1">
      <alignment vertical="center" wrapText="1"/>
    </xf>
    <xf numFmtId="4" fontId="1" fillId="2" borderId="5" xfId="0" applyNumberFormat="1" applyFont="1" applyFill="1" applyBorder="1" applyAlignment="1">
      <alignment horizontal="right" vertical="center" wrapText="1"/>
    </xf>
    <xf numFmtId="49" fontId="1" fillId="0" borderId="15" xfId="0" applyNumberFormat="1" applyFont="1" applyBorder="1" applyAlignment="1">
      <alignment horizontal="right" vertical="center"/>
    </xf>
    <xf numFmtId="0" fontId="1" fillId="0" borderId="15" xfId="0" applyFont="1" applyBorder="1" applyAlignment="1">
      <alignment vertical="center" wrapText="1"/>
    </xf>
    <xf numFmtId="4" fontId="1" fillId="2" borderId="15" xfId="0" applyNumberFormat="1" applyFont="1" applyFill="1" applyBorder="1" applyAlignment="1">
      <alignment horizontal="right" vertical="center" wrapText="1"/>
    </xf>
    <xf numFmtId="4" fontId="1" fillId="2" borderId="0" xfId="0" applyNumberFormat="1" applyFont="1" applyFill="1" applyAlignment="1">
      <alignment horizontal="right" vertical="center" wrapText="1"/>
    </xf>
    <xf numFmtId="4" fontId="1" fillId="0" borderId="33" xfId="0" applyNumberFormat="1" applyFont="1" applyBorder="1" applyAlignment="1" applyProtection="1">
      <alignment horizontal="right" vertical="center" shrinkToFit="1"/>
      <protection locked="0"/>
    </xf>
    <xf numFmtId="0" fontId="1" fillId="8" borderId="6" xfId="0" applyFont="1" applyFill="1" applyBorder="1" applyAlignment="1">
      <alignment horizontal="left" vertical="center" wrapText="1"/>
    </xf>
    <xf numFmtId="4" fontId="38" fillId="0" borderId="0" xfId="0" applyNumberFormat="1" applyFont="1" applyAlignment="1">
      <alignment vertical="center"/>
    </xf>
    <xf numFmtId="2" fontId="0" fillId="0" borderId="0" xfId="0" applyNumberFormat="1"/>
    <xf numFmtId="0" fontId="18" fillId="2" borderId="1" xfId="0" applyFont="1" applyFill="1" applyBorder="1" applyAlignment="1">
      <alignment vertical="center"/>
    </xf>
    <xf numFmtId="0" fontId="66" fillId="2" borderId="0" xfId="0" applyFont="1" applyFill="1" applyAlignment="1">
      <alignment horizontal="center" vertical="center" wrapText="1"/>
    </xf>
    <xf numFmtId="4" fontId="66" fillId="3" borderId="1" xfId="0" applyNumberFormat="1" applyFont="1" applyFill="1" applyBorder="1" applyAlignment="1">
      <alignment vertical="center"/>
    </xf>
    <xf numFmtId="4" fontId="18" fillId="2" borderId="1" xfId="0" applyNumberFormat="1" applyFont="1" applyFill="1" applyBorder="1" applyAlignment="1">
      <alignment vertical="center" wrapText="1"/>
    </xf>
    <xf numFmtId="4" fontId="18" fillId="2" borderId="1" xfId="0" applyNumberFormat="1" applyFont="1" applyFill="1" applyBorder="1" applyAlignment="1">
      <alignment vertical="center"/>
    </xf>
    <xf numFmtId="4" fontId="67" fillId="3" borderId="8" xfId="0" applyNumberFormat="1" applyFont="1" applyFill="1" applyBorder="1" applyAlignment="1">
      <alignment vertical="center" wrapText="1"/>
    </xf>
    <xf numFmtId="0" fontId="67" fillId="3" borderId="13" xfId="0" applyFont="1" applyFill="1" applyBorder="1" applyAlignment="1">
      <alignment vertical="center" wrapText="1"/>
    </xf>
    <xf numFmtId="0" fontId="67" fillId="3" borderId="8" xfId="0" applyFont="1" applyFill="1" applyBorder="1" applyAlignment="1">
      <alignment vertical="center" wrapText="1"/>
    </xf>
    <xf numFmtId="0" fontId="7" fillId="4" borderId="0" xfId="1" applyFont="1" applyFill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66" fillId="2" borderId="1" xfId="0" applyFont="1" applyFill="1" applyBorder="1" applyAlignment="1">
      <alignment horizontal="center" vertical="center" wrapText="1"/>
    </xf>
    <xf numFmtId="4" fontId="66" fillId="3" borderId="1" xfId="0" applyNumberFormat="1" applyFont="1" applyFill="1" applyBorder="1" applyAlignment="1">
      <alignment vertical="center" wrapText="1"/>
    </xf>
    <xf numFmtId="4" fontId="66" fillId="2" borderId="14" xfId="0" applyNumberFormat="1" applyFont="1" applyFill="1" applyBorder="1" applyAlignment="1">
      <alignment vertical="center" wrapText="1"/>
    </xf>
    <xf numFmtId="0" fontId="66" fillId="2" borderId="10" xfId="0" applyFont="1" applyFill="1" applyBorder="1" applyAlignment="1">
      <alignment horizontal="center" vertical="center" wrapText="1"/>
    </xf>
    <xf numFmtId="0" fontId="66" fillId="2" borderId="9" xfId="0" applyFont="1" applyFill="1" applyBorder="1" applyAlignment="1">
      <alignment horizontal="center" vertical="center" wrapText="1"/>
    </xf>
    <xf numFmtId="0" fontId="18" fillId="2" borderId="11" xfId="0" applyFont="1" applyFill="1" applyBorder="1" applyAlignment="1">
      <alignment vertical="center" wrapText="1"/>
    </xf>
    <xf numFmtId="0" fontId="18" fillId="2" borderId="1" xfId="0" applyFont="1" applyFill="1" applyBorder="1" applyAlignment="1">
      <alignment vertical="center" wrapText="1"/>
    </xf>
    <xf numFmtId="4" fontId="66" fillId="6" borderId="4" xfId="1" applyNumberFormat="1" applyFont="1" applyFill="1" applyBorder="1" applyAlignment="1">
      <alignment horizontal="left" vertical="center" wrapText="1"/>
    </xf>
    <xf numFmtId="4" fontId="66" fillId="6" borderId="5" xfId="1" applyNumberFormat="1" applyFont="1" applyFill="1" applyBorder="1" applyAlignment="1">
      <alignment horizontal="left" vertical="center" wrapText="1"/>
    </xf>
    <xf numFmtId="4" fontId="66" fillId="6" borderId="7" xfId="1" applyNumberFormat="1" applyFont="1" applyFill="1" applyBorder="1" applyAlignment="1">
      <alignment horizontal="left" vertical="center" wrapText="1"/>
    </xf>
    <xf numFmtId="4" fontId="66" fillId="5" borderId="4" xfId="1" applyNumberFormat="1" applyFont="1" applyFill="1" applyBorder="1" applyAlignment="1">
      <alignment horizontal="left" vertical="center" wrapText="1"/>
    </xf>
    <xf numFmtId="4" fontId="66" fillId="5" borderId="5" xfId="1" applyNumberFormat="1" applyFont="1" applyFill="1" applyBorder="1" applyAlignment="1">
      <alignment horizontal="left" vertical="center" wrapText="1"/>
    </xf>
    <xf numFmtId="4" fontId="66" fillId="5" borderId="7" xfId="1" applyNumberFormat="1" applyFont="1" applyFill="1" applyBorder="1" applyAlignment="1">
      <alignment horizontal="left" vertical="center" wrapText="1"/>
    </xf>
    <xf numFmtId="10" fontId="78" fillId="0" borderId="0" xfId="0" applyNumberFormat="1" applyFont="1" applyAlignment="1">
      <alignment horizontal="left"/>
    </xf>
    <xf numFmtId="0" fontId="72" fillId="0" borderId="0" xfId="0" applyFont="1"/>
    <xf numFmtId="3" fontId="11" fillId="8" borderId="19" xfId="0" applyNumberFormat="1" applyFont="1" applyFill="1" applyBorder="1" applyAlignment="1">
      <alignment horizontal="center" vertical="center"/>
    </xf>
    <xf numFmtId="3" fontId="11" fillId="8" borderId="17" xfId="0" applyNumberFormat="1" applyFont="1" applyFill="1" applyBorder="1" applyAlignment="1">
      <alignment horizontal="center" vertical="center"/>
    </xf>
    <xf numFmtId="3" fontId="11" fillId="8" borderId="20" xfId="0" applyNumberFormat="1" applyFont="1" applyFill="1" applyBorder="1" applyAlignment="1">
      <alignment horizontal="center" vertical="center"/>
    </xf>
    <xf numFmtId="3" fontId="21" fillId="8" borderId="21" xfId="0" applyNumberFormat="1" applyFont="1" applyFill="1" applyBorder="1" applyAlignment="1">
      <alignment horizontal="center" vertical="center" wrapText="1"/>
    </xf>
    <xf numFmtId="3" fontId="21" fillId="8" borderId="22" xfId="0" applyNumberFormat="1" applyFont="1" applyFill="1" applyBorder="1" applyAlignment="1">
      <alignment horizontal="center" vertical="center" wrapText="1"/>
    </xf>
    <xf numFmtId="3" fontId="21" fillId="8" borderId="23" xfId="0" applyNumberFormat="1" applyFont="1" applyFill="1" applyBorder="1" applyAlignment="1">
      <alignment horizontal="center" vertical="center" wrapText="1"/>
    </xf>
    <xf numFmtId="3" fontId="8" fillId="20" borderId="6" xfId="0" applyNumberFormat="1" applyFont="1" applyFill="1" applyBorder="1" applyAlignment="1">
      <alignment horizontal="center" vertical="center"/>
    </xf>
    <xf numFmtId="0" fontId="65" fillId="8" borderId="6" xfId="0" applyFont="1" applyFill="1" applyBorder="1" applyAlignment="1">
      <alignment horizontal="center" vertical="center" wrapText="1"/>
    </xf>
    <xf numFmtId="3" fontId="7" fillId="8" borderId="18" xfId="0" applyNumberFormat="1" applyFont="1" applyFill="1" applyBorder="1" applyAlignment="1">
      <alignment horizontal="center" vertical="center" wrapText="1"/>
    </xf>
    <xf numFmtId="3" fontId="7" fillId="8" borderId="0" xfId="0" applyNumberFormat="1" applyFont="1" applyFill="1" applyAlignment="1">
      <alignment horizontal="center" vertical="center" wrapText="1"/>
    </xf>
    <xf numFmtId="0" fontId="21" fillId="8" borderId="6" xfId="0" applyFont="1" applyFill="1" applyBorder="1" applyAlignment="1">
      <alignment horizontal="center" vertical="center" wrapText="1"/>
    </xf>
    <xf numFmtId="3" fontId="10" fillId="2" borderId="16" xfId="0" applyNumberFormat="1" applyFont="1" applyFill="1" applyBorder="1" applyAlignment="1">
      <alignment horizontal="center" vertical="center"/>
    </xf>
    <xf numFmtId="3" fontId="10" fillId="2" borderId="0" xfId="0" applyNumberFormat="1" applyFont="1" applyFill="1" applyAlignment="1">
      <alignment horizontal="center" vertical="center"/>
    </xf>
    <xf numFmtId="3" fontId="7" fillId="2" borderId="18" xfId="0" applyNumberFormat="1" applyFont="1" applyFill="1" applyBorder="1" applyAlignment="1">
      <alignment horizontal="center" vertical="center" wrapText="1"/>
    </xf>
    <xf numFmtId="3" fontId="7" fillId="2" borderId="0" xfId="0" applyNumberFormat="1" applyFont="1" applyFill="1" applyAlignment="1">
      <alignment horizontal="center" vertical="center" wrapText="1"/>
    </xf>
    <xf numFmtId="3" fontId="10" fillId="8" borderId="6" xfId="0" applyNumberFormat="1" applyFont="1" applyFill="1" applyBorder="1" applyAlignment="1">
      <alignment horizontal="center" vertical="center"/>
    </xf>
    <xf numFmtId="10" fontId="79" fillId="0" borderId="0" xfId="0" applyNumberFormat="1" applyFont="1" applyAlignment="1">
      <alignment horizontal="left"/>
    </xf>
    <xf numFmtId="0" fontId="72" fillId="0" borderId="0" xfId="0" applyFont="1" applyAlignment="1">
      <alignment horizontal="left"/>
    </xf>
    <xf numFmtId="165" fontId="78" fillId="0" borderId="0" xfId="0" applyNumberFormat="1" applyFont="1"/>
    <xf numFmtId="0" fontId="29" fillId="4" borderId="0" xfId="1" applyFont="1" applyFill="1" applyAlignment="1">
      <alignment horizontal="center" vertical="center" wrapText="1"/>
    </xf>
    <xf numFmtId="0" fontId="31" fillId="4" borderId="0" xfId="1" applyFont="1" applyFill="1" applyAlignment="1">
      <alignment vertical="center" wrapText="1"/>
    </xf>
    <xf numFmtId="0" fontId="31" fillId="4" borderId="0" xfId="1" applyFont="1" applyFill="1" applyAlignment="1">
      <alignment wrapText="1"/>
    </xf>
    <xf numFmtId="0" fontId="29" fillId="8" borderId="14" xfId="0" applyFont="1" applyFill="1" applyBorder="1" applyAlignment="1">
      <alignment horizontal="center" vertical="center" wrapText="1"/>
    </xf>
    <xf numFmtId="0" fontId="44" fillId="4" borderId="0" xfId="0" applyFont="1" applyFill="1" applyAlignment="1">
      <alignment wrapText="1"/>
    </xf>
    <xf numFmtId="0" fontId="53" fillId="4" borderId="0" xfId="0" applyFont="1" applyFill="1" applyAlignment="1">
      <alignment wrapText="1"/>
    </xf>
    <xf numFmtId="0" fontId="55" fillId="4" borderId="0" xfId="0" applyFont="1" applyFill="1" applyAlignment="1">
      <alignment wrapText="1"/>
    </xf>
    <xf numFmtId="0" fontId="34" fillId="4" borderId="0" xfId="0" applyFont="1" applyFill="1"/>
    <xf numFmtId="0" fontId="44" fillId="4" borderId="0" xfId="0" applyFont="1" applyFill="1"/>
    <xf numFmtId="0" fontId="52" fillId="4" borderId="0" xfId="0" applyFont="1" applyFill="1" applyAlignment="1">
      <alignment horizontal="center"/>
    </xf>
    <xf numFmtId="0" fontId="44" fillId="4" borderId="0" xfId="0" applyFont="1" applyFill="1" applyAlignment="1">
      <alignment horizontal="center"/>
    </xf>
    <xf numFmtId="0" fontId="0" fillId="4" borderId="0" xfId="0" applyFill="1" applyAlignment="1">
      <alignment wrapText="1"/>
    </xf>
    <xf numFmtId="0" fontId="44" fillId="0" borderId="0" xfId="0" applyFont="1" applyAlignment="1">
      <alignment horizontal="center"/>
    </xf>
    <xf numFmtId="0" fontId="43" fillId="4" borderId="0" xfId="0" applyFont="1" applyFill="1" applyAlignment="1">
      <alignment horizontal="center" wrapText="1"/>
    </xf>
    <xf numFmtId="0" fontId="47" fillId="4" borderId="0" xfId="0" applyFont="1" applyFill="1" applyAlignment="1">
      <alignment horizontal="center" wrapText="1"/>
    </xf>
    <xf numFmtId="0" fontId="48" fillId="4" borderId="0" xfId="0" applyFont="1" applyFill="1" applyAlignment="1">
      <alignment horizontal="center" wrapText="1"/>
    </xf>
    <xf numFmtId="0" fontId="45" fillId="4" borderId="0" xfId="0" applyFont="1" applyFill="1" applyAlignment="1">
      <alignment horizontal="center"/>
    </xf>
  </cellXfs>
  <cellStyles count="8">
    <cellStyle name="Normal" xfId="0" builtinId="0" customBuiltin="1"/>
    <cellStyle name="Normalno 2" xfId="1" xr:uid="{00000000-0005-0000-0000-000001000000}"/>
    <cellStyle name="Normalno 2 2" xfId="4" xr:uid="{00000000-0005-0000-0000-000002000000}"/>
    <cellStyle name="Normalno 3" xfId="3" xr:uid="{00000000-0005-0000-0000-000003000000}"/>
    <cellStyle name="Normalno 3 2" xfId="2" xr:uid="{00000000-0005-0000-0000-000004000000}"/>
    <cellStyle name="Normalno 3 3" xfId="5" xr:uid="{00000000-0005-0000-0000-000005000000}"/>
    <cellStyle name="Normalno 4" xfId="6" xr:uid="{00000000-0005-0000-0000-000006000000}"/>
    <cellStyle name="Obično_List10" xfId="7" xr:uid="{00000000-0005-0000-0000-000007000000}"/>
  </cellStyles>
  <dxfs count="12"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25"/>
  <sheetViews>
    <sheetView workbookViewId="0">
      <selection activeCell="L8" sqref="L8"/>
    </sheetView>
  </sheetViews>
  <sheetFormatPr defaultColWidth="8.85546875" defaultRowHeight="15.75" x14ac:dyDescent="0.25"/>
  <cols>
    <col min="1" max="4" width="8.85546875" style="5" customWidth="1"/>
    <col min="5" max="5" width="22.85546875" style="5" customWidth="1"/>
    <col min="6" max="7" width="16.5703125" style="5" hidden="1" customWidth="1"/>
    <col min="8" max="10" width="15.28515625" style="5" customWidth="1"/>
    <col min="11" max="11" width="8.85546875" style="5" customWidth="1"/>
    <col min="12" max="12" width="16.85546875" style="5" customWidth="1"/>
    <col min="13" max="13" width="11.7109375" style="5" bestFit="1" customWidth="1"/>
    <col min="14" max="16" width="12.7109375" style="5" bestFit="1" customWidth="1"/>
    <col min="17" max="17" width="8.85546875" style="5" customWidth="1"/>
    <col min="18" max="16384" width="8.85546875" style="5"/>
  </cols>
  <sheetData>
    <row r="1" spans="1:16" ht="40.5" customHeight="1" x14ac:dyDescent="0.25">
      <c r="A1" s="717" t="s">
        <v>247</v>
      </c>
      <c r="B1" s="717"/>
      <c r="C1" s="717"/>
      <c r="D1" s="717"/>
      <c r="E1" s="717"/>
      <c r="F1" s="717"/>
      <c r="G1" s="717"/>
      <c r="H1" s="717"/>
      <c r="I1" s="717"/>
      <c r="J1" s="717"/>
    </row>
    <row r="2" spans="1:16" ht="24" customHeight="1" x14ac:dyDescent="0.25">
      <c r="A2" s="718" t="s">
        <v>0</v>
      </c>
      <c r="B2" s="718"/>
      <c r="C2" s="718"/>
      <c r="D2" s="718"/>
      <c r="E2" s="718"/>
      <c r="F2" s="718"/>
      <c r="G2" s="718"/>
      <c r="H2" s="718"/>
      <c r="I2" s="718"/>
      <c r="J2" s="718"/>
    </row>
    <row r="3" spans="1:16" ht="47.25" x14ac:dyDescent="0.25">
      <c r="A3" s="719" t="s">
        <v>1</v>
      </c>
      <c r="B3" s="719"/>
      <c r="C3" s="719"/>
      <c r="D3" s="719"/>
      <c r="E3" s="719"/>
      <c r="F3" s="274" t="s">
        <v>2</v>
      </c>
      <c r="G3" s="274" t="s">
        <v>3</v>
      </c>
      <c r="H3" s="274" t="s">
        <v>4</v>
      </c>
      <c r="I3" s="274" t="s">
        <v>5</v>
      </c>
      <c r="J3" s="274" t="s">
        <v>6</v>
      </c>
    </row>
    <row r="4" spans="1:16" s="97" customFormat="1" ht="28.15" customHeight="1" x14ac:dyDescent="0.25">
      <c r="A4" s="720" t="s">
        <v>7</v>
      </c>
      <c r="B4" s="720"/>
      <c r="C4" s="720"/>
      <c r="D4" s="720"/>
      <c r="E4" s="720"/>
      <c r="F4" s="275" t="e">
        <f>SUM(F5:F6)</f>
        <v>#REF!</v>
      </c>
      <c r="G4" s="275" t="e">
        <f>SUM(G5:G6)</f>
        <v>#REF!</v>
      </c>
      <c r="H4" s="275">
        <f t="shared" ref="H4:J4" si="0">SUM(H5:H6)</f>
        <v>481623.14</v>
      </c>
      <c r="I4" s="275">
        <f t="shared" si="0"/>
        <v>913897</v>
      </c>
      <c r="J4" s="275">
        <f t="shared" si="0"/>
        <v>1389544.1</v>
      </c>
    </row>
    <row r="5" spans="1:16" s="97" customFormat="1" ht="28.15" customHeight="1" x14ac:dyDescent="0.25">
      <c r="A5" s="712" t="s">
        <v>8</v>
      </c>
      <c r="B5" s="712"/>
      <c r="C5" s="712"/>
      <c r="D5" s="712"/>
      <c r="E5" s="712"/>
      <c r="F5" s="276" t="e">
        <f>SUM('RAČUN PRIHODA I RASHODA'!#REF!)</f>
        <v>#REF!</v>
      </c>
      <c r="G5" s="276" t="e">
        <f>SUM('RAČUN PRIHODA I RASHODA'!#REF!)</f>
        <v>#REF!</v>
      </c>
      <c r="H5" s="276">
        <v>481623.14</v>
      </c>
      <c r="I5" s="276">
        <v>913897</v>
      </c>
      <c r="J5" s="276">
        <v>1389544.1</v>
      </c>
    </row>
    <row r="6" spans="1:16" ht="28.15" customHeight="1" x14ac:dyDescent="0.25">
      <c r="A6" s="709" t="s">
        <v>9</v>
      </c>
      <c r="B6" s="709"/>
      <c r="C6" s="709"/>
      <c r="D6" s="709"/>
      <c r="E6" s="709"/>
      <c r="F6" s="277" t="e">
        <f>SUM('RAČUN PRIHODA I RASHODA'!#REF!)</f>
        <v>#REF!</v>
      </c>
      <c r="G6" s="277" t="e">
        <f>SUM('RAČUN PRIHODA I RASHODA'!#REF!)</f>
        <v>#REF!</v>
      </c>
      <c r="H6" s="278"/>
      <c r="I6" s="277"/>
      <c r="J6" s="277"/>
      <c r="L6" s="97"/>
    </row>
    <row r="7" spans="1:16" s="97" customFormat="1" ht="28.15" customHeight="1" x14ac:dyDescent="0.25">
      <c r="A7" s="711" t="s">
        <v>10</v>
      </c>
      <c r="B7" s="711"/>
      <c r="C7" s="711"/>
      <c r="D7" s="711"/>
      <c r="E7" s="711"/>
      <c r="F7" s="279" t="e">
        <f t="shared" ref="F7:G7" si="1">SUM(F8:F9)</f>
        <v>#REF!</v>
      </c>
      <c r="G7" s="279" t="e">
        <f t="shared" si="1"/>
        <v>#REF!</v>
      </c>
      <c r="H7" s="279">
        <f>SUM(H8:H9)</f>
        <v>654596.31000000006</v>
      </c>
      <c r="I7" s="279">
        <f>SUM(I8:I9)</f>
        <v>913897</v>
      </c>
      <c r="J7" s="279">
        <f>SUM(J8:J9)</f>
        <v>1215236.1199999999</v>
      </c>
    </row>
    <row r="8" spans="1:16" s="97" customFormat="1" ht="28.15" customHeight="1" x14ac:dyDescent="0.25">
      <c r="A8" s="712" t="s">
        <v>11</v>
      </c>
      <c r="B8" s="712"/>
      <c r="C8" s="712"/>
      <c r="D8" s="712"/>
      <c r="E8" s="712"/>
      <c r="F8" s="276" t="e">
        <f>SUM('RAČUN PRIHODA I RASHODA'!#REF!)</f>
        <v>#REF!</v>
      </c>
      <c r="G8" s="276" t="e">
        <f>SUM('RAČUN PRIHODA I RASHODA'!#REF!)</f>
        <v>#REF!</v>
      </c>
      <c r="H8" s="276">
        <v>542505.15</v>
      </c>
      <c r="I8" s="276">
        <v>913897</v>
      </c>
      <c r="J8" s="276">
        <f>1103986.94+230.73</f>
        <v>1104217.67</v>
      </c>
    </row>
    <row r="9" spans="1:16" s="97" customFormat="1" ht="28.15" customHeight="1" x14ac:dyDescent="0.25">
      <c r="A9" s="713" t="s">
        <v>12</v>
      </c>
      <c r="B9" s="713"/>
      <c r="C9" s="713"/>
      <c r="D9" s="713"/>
      <c r="E9" s="713"/>
      <c r="F9" s="280" t="e">
        <f>SUM('RAČUN PRIHODA I RASHODA'!#REF!)</f>
        <v>#REF!</v>
      </c>
      <c r="G9" s="280" t="e">
        <f>SUM('RAČUN PRIHODA I RASHODA'!#REF!)</f>
        <v>#REF!</v>
      </c>
      <c r="H9" s="280">
        <v>112091.16</v>
      </c>
      <c r="I9" s="280"/>
      <c r="J9" s="280">
        <v>111018.45</v>
      </c>
    </row>
    <row r="10" spans="1:16" s="97" customFormat="1" ht="28.15" customHeight="1" x14ac:dyDescent="0.25">
      <c r="A10" s="714" t="s">
        <v>13</v>
      </c>
      <c r="B10" s="714"/>
      <c r="C10" s="714"/>
      <c r="D10" s="714"/>
      <c r="E10" s="714"/>
      <c r="F10" s="281" t="e">
        <f>SUM(F4-F7)</f>
        <v>#REF!</v>
      </c>
      <c r="G10" s="281" t="e">
        <f>SUM(G4-G7)</f>
        <v>#REF!</v>
      </c>
      <c r="H10" s="281">
        <f>SUM(H4-H7)</f>
        <v>-172973.17000000004</v>
      </c>
      <c r="I10" s="281">
        <f>SUM(I4-I7)</f>
        <v>0</v>
      </c>
      <c r="J10" s="281">
        <f>SUM(J4-J7)</f>
        <v>174307.98000000021</v>
      </c>
    </row>
    <row r="11" spans="1:16" x14ac:dyDescent="0.25">
      <c r="A11" s="282"/>
      <c r="B11" s="282"/>
      <c r="C11" s="282"/>
      <c r="D11" s="282"/>
      <c r="E11" s="282"/>
      <c r="F11" s="282"/>
      <c r="G11" s="282"/>
      <c r="H11" s="282"/>
      <c r="I11" s="282"/>
      <c r="J11" s="282"/>
      <c r="K11" s="4"/>
      <c r="L11" s="4"/>
      <c r="M11" s="4"/>
      <c r="N11" s="4"/>
      <c r="O11" s="4"/>
      <c r="P11" s="6"/>
    </row>
    <row r="12" spans="1:16" ht="21.75" customHeight="1" x14ac:dyDescent="0.25">
      <c r="A12" s="710" t="s">
        <v>14</v>
      </c>
      <c r="B12" s="710"/>
      <c r="C12" s="710"/>
      <c r="D12" s="710"/>
      <c r="E12" s="710"/>
      <c r="F12" s="710"/>
      <c r="G12" s="710"/>
      <c r="H12" s="710"/>
      <c r="I12" s="710"/>
      <c r="J12" s="710"/>
      <c r="K12" s="4"/>
      <c r="L12" s="4"/>
      <c r="M12" s="4"/>
      <c r="N12" s="4"/>
      <c r="O12" s="4"/>
      <c r="P12" s="6"/>
    </row>
    <row r="13" spans="1:16" ht="47.25" x14ac:dyDescent="0.25">
      <c r="A13" s="722" t="s">
        <v>15</v>
      </c>
      <c r="B13" s="723"/>
      <c r="C13" s="723"/>
      <c r="D13" s="723"/>
      <c r="E13" s="723"/>
      <c r="F13" s="274" t="s">
        <v>2</v>
      </c>
      <c r="G13" s="274" t="s">
        <v>3</v>
      </c>
      <c r="H13" s="274" t="s">
        <v>4</v>
      </c>
      <c r="I13" s="274" t="s">
        <v>5</v>
      </c>
      <c r="J13" s="274" t="s">
        <v>6</v>
      </c>
    </row>
    <row r="14" spans="1:16" ht="25.9" customHeight="1" x14ac:dyDescent="0.25">
      <c r="A14" s="724" t="s">
        <v>16</v>
      </c>
      <c r="B14" s="725"/>
      <c r="C14" s="725"/>
      <c r="D14" s="725"/>
      <c r="E14" s="725"/>
      <c r="F14" s="283">
        <v>0</v>
      </c>
      <c r="G14" s="283">
        <v>0</v>
      </c>
      <c r="H14" s="284"/>
      <c r="I14" s="283">
        <v>0</v>
      </c>
      <c r="J14" s="285">
        <v>0</v>
      </c>
    </row>
    <row r="15" spans="1:16" ht="25.9" customHeight="1" x14ac:dyDescent="0.25">
      <c r="A15" s="724" t="s">
        <v>17</v>
      </c>
      <c r="B15" s="725"/>
      <c r="C15" s="725"/>
      <c r="D15" s="725"/>
      <c r="E15" s="725"/>
      <c r="F15" s="283">
        <v>0</v>
      </c>
      <c r="G15" s="283">
        <v>0</v>
      </c>
      <c r="H15" s="283"/>
      <c r="I15" s="284">
        <v>0</v>
      </c>
      <c r="J15" s="286">
        <v>0</v>
      </c>
    </row>
    <row r="16" spans="1:16" s="8" customFormat="1" ht="25.9" customHeight="1" x14ac:dyDescent="0.25">
      <c r="A16" s="715" t="s">
        <v>18</v>
      </c>
      <c r="B16" s="716"/>
      <c r="C16" s="716"/>
      <c r="D16" s="716"/>
      <c r="E16" s="716"/>
      <c r="F16" s="287">
        <f t="shared" ref="F16:G16" si="2">SUM(F14-F15)</f>
        <v>0</v>
      </c>
      <c r="G16" s="287">
        <f t="shared" si="2"/>
        <v>0</v>
      </c>
      <c r="H16" s="287">
        <f>SUM(H14-H15)</f>
        <v>0</v>
      </c>
      <c r="I16" s="287">
        <f t="shared" ref="I16:J16" si="3">SUM(I14-I15)</f>
        <v>0</v>
      </c>
      <c r="J16" s="287">
        <f t="shared" si="3"/>
        <v>0</v>
      </c>
      <c r="N16" s="9"/>
    </row>
    <row r="17" spans="1:16" s="8" customFormat="1" ht="21.75" customHeight="1" x14ac:dyDescent="0.25">
      <c r="A17" s="288"/>
      <c r="B17" s="288"/>
      <c r="C17" s="288"/>
      <c r="D17" s="288"/>
      <c r="E17" s="288"/>
      <c r="F17" s="288"/>
      <c r="G17" s="288"/>
      <c r="H17" s="289"/>
      <c r="I17" s="289"/>
      <c r="J17" s="289"/>
    </row>
    <row r="18" spans="1:16" ht="21.75" customHeight="1" x14ac:dyDescent="0.25">
      <c r="A18" s="710" t="s">
        <v>19</v>
      </c>
      <c r="B18" s="710"/>
      <c r="C18" s="710"/>
      <c r="D18" s="710"/>
      <c r="E18" s="710"/>
      <c r="F18" s="710"/>
      <c r="G18" s="710"/>
      <c r="H18" s="710"/>
      <c r="I18" s="710"/>
      <c r="J18" s="710"/>
      <c r="N18" s="6"/>
      <c r="O18" s="6"/>
      <c r="P18" s="6"/>
    </row>
    <row r="19" spans="1:16" ht="47.25" x14ac:dyDescent="0.25">
      <c r="A19" s="722" t="s">
        <v>20</v>
      </c>
      <c r="B19" s="723"/>
      <c r="C19" s="723"/>
      <c r="D19" s="723"/>
      <c r="E19" s="723"/>
      <c r="F19" s="274" t="s">
        <v>2</v>
      </c>
      <c r="G19" s="274" t="s">
        <v>3</v>
      </c>
      <c r="H19" s="274" t="s">
        <v>4</v>
      </c>
      <c r="I19" s="274" t="s">
        <v>5</v>
      </c>
      <c r="J19" s="274" t="s">
        <v>6</v>
      </c>
      <c r="M19" s="6"/>
      <c r="N19" s="6"/>
      <c r="O19" s="6"/>
      <c r="P19" s="6"/>
    </row>
    <row r="20" spans="1:16" s="97" customFormat="1" ht="36" customHeight="1" x14ac:dyDescent="0.25">
      <c r="A20" s="726" t="s">
        <v>21</v>
      </c>
      <c r="B20" s="727"/>
      <c r="C20" s="727"/>
      <c r="D20" s="727"/>
      <c r="E20" s="728"/>
      <c r="F20" s="290">
        <v>130100</v>
      </c>
      <c r="G20" s="290">
        <v>87100</v>
      </c>
      <c r="H20" s="290">
        <f>H10</f>
        <v>-172973.17000000004</v>
      </c>
      <c r="I20" s="290">
        <v>0</v>
      </c>
      <c r="J20" s="291">
        <f>J10</f>
        <v>174307.98000000021</v>
      </c>
    </row>
    <row r="21" spans="1:16" s="98" customFormat="1" ht="36" customHeight="1" x14ac:dyDescent="0.25">
      <c r="A21" s="729" t="s">
        <v>22</v>
      </c>
      <c r="B21" s="730"/>
      <c r="C21" s="730"/>
      <c r="D21" s="730"/>
      <c r="E21" s="731"/>
      <c r="F21" s="281" t="e">
        <f>SUM('RAČUN PRIHODA I RASHODA'!#REF!-'RAČUN PRIHODA I RASHODA'!#REF!)</f>
        <v>#REF!</v>
      </c>
      <c r="G21" s="281" t="e">
        <f>SUM('RAČUN PRIHODA I RASHODA'!#REF!-'RAČUN PRIHODA I RASHODA'!#REF!)</f>
        <v>#REF!</v>
      </c>
      <c r="H21" s="281">
        <v>0</v>
      </c>
      <c r="I21" s="281">
        <v>0</v>
      </c>
      <c r="J21" s="281"/>
    </row>
    <row r="22" spans="1:16" ht="21.75" customHeight="1" x14ac:dyDescent="0.25">
      <c r="A22" s="292"/>
      <c r="B22" s="293"/>
      <c r="C22" s="294"/>
      <c r="D22" s="295"/>
      <c r="E22" s="293"/>
      <c r="F22" s="293"/>
      <c r="G22" s="293"/>
      <c r="H22" s="296"/>
      <c r="I22" s="296"/>
      <c r="J22" s="296"/>
      <c r="M22" s="6"/>
    </row>
    <row r="23" spans="1:16" s="97" customFormat="1" ht="30" customHeight="1" x14ac:dyDescent="0.25">
      <c r="A23" s="721" t="s">
        <v>23</v>
      </c>
      <c r="B23" s="721"/>
      <c r="C23" s="721"/>
      <c r="D23" s="721"/>
      <c r="E23" s="721"/>
      <c r="F23" s="297" t="e">
        <f t="shared" ref="F23:G23" si="4">SUM(F10,F16,F21)</f>
        <v>#REF!</v>
      </c>
      <c r="G23" s="297" t="e">
        <f t="shared" si="4"/>
        <v>#REF!</v>
      </c>
      <c r="H23" s="297">
        <v>0</v>
      </c>
      <c r="I23" s="297">
        <f t="shared" ref="I23" si="5">SUM(I10,I16,I21)</f>
        <v>0</v>
      </c>
      <c r="J23" s="297">
        <v>0</v>
      </c>
    </row>
    <row r="25" spans="1:16" x14ac:dyDescent="0.25">
      <c r="F25" s="7"/>
      <c r="G25" s="6"/>
    </row>
  </sheetData>
  <mergeCells count="20">
    <mergeCell ref="A23:E23"/>
    <mergeCell ref="A13:E13"/>
    <mergeCell ref="A14:E14"/>
    <mergeCell ref="A15:E15"/>
    <mergeCell ref="A20:E20"/>
    <mergeCell ref="A21:E21"/>
    <mergeCell ref="A19:E19"/>
    <mergeCell ref="A1:J1"/>
    <mergeCell ref="A2:J2"/>
    <mergeCell ref="A3:E3"/>
    <mergeCell ref="A4:E4"/>
    <mergeCell ref="A5:E5"/>
    <mergeCell ref="A6:E6"/>
    <mergeCell ref="A12:J12"/>
    <mergeCell ref="A18:J18"/>
    <mergeCell ref="A7:E7"/>
    <mergeCell ref="A8:E8"/>
    <mergeCell ref="A9:E9"/>
    <mergeCell ref="A10:E10"/>
    <mergeCell ref="A16:E16"/>
  </mergeCells>
  <pageMargins left="0.70866141732283472" right="0.70866141732283472" top="0.74803149606299213" bottom="0.74803149606299213" header="0.31496062992125984" footer="0.31496062992125984"/>
  <pageSetup paperSize="9" scale="85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T284"/>
  <sheetViews>
    <sheetView zoomScaleNormal="100" workbookViewId="0">
      <selection activeCell="G27" sqref="G27"/>
    </sheetView>
  </sheetViews>
  <sheetFormatPr defaultColWidth="9.140625" defaultRowHeight="15" x14ac:dyDescent="0.2"/>
  <cols>
    <col min="1" max="1" width="3.42578125" style="52" customWidth="1"/>
    <col min="2" max="2" width="5.42578125" style="52" customWidth="1"/>
    <col min="3" max="3" width="3.7109375" style="52" customWidth="1"/>
    <col min="4" max="4" width="20" style="52" customWidth="1"/>
    <col min="5" max="5" width="12.5703125" style="143" customWidth="1"/>
    <col min="6" max="6" width="11.28515625" style="91" customWidth="1"/>
    <col min="7" max="7" width="16.5703125" style="91" customWidth="1"/>
    <col min="8" max="8" width="8.140625" style="91" customWidth="1"/>
    <col min="9" max="9" width="8.28515625" style="91" customWidth="1"/>
    <col min="10" max="14" width="15.140625" style="52" customWidth="1"/>
    <col min="15" max="15" width="16.7109375" style="52" hidden="1" customWidth="1"/>
    <col min="16" max="16" width="16.42578125" style="52" hidden="1" customWidth="1"/>
    <col min="17" max="17" width="12.5703125" style="52" hidden="1" customWidth="1"/>
    <col min="18" max="20" width="10.7109375" style="52" bestFit="1" customWidth="1"/>
    <col min="21" max="21" width="11.85546875" style="52" bestFit="1" customWidth="1"/>
    <col min="22" max="22" width="15.42578125" style="52" customWidth="1"/>
    <col min="23" max="23" width="9.140625" style="52" customWidth="1"/>
    <col min="24" max="16384" width="9.140625" style="52"/>
  </cols>
  <sheetData>
    <row r="1" spans="1:17" ht="31.5" customHeight="1" x14ac:dyDescent="0.2">
      <c r="A1" s="717" t="s">
        <v>248</v>
      </c>
      <c r="B1" s="717"/>
      <c r="C1" s="717"/>
      <c r="D1" s="717"/>
      <c r="E1" s="717"/>
      <c r="F1" s="717"/>
      <c r="G1" s="717"/>
      <c r="H1" s="717"/>
      <c r="I1" s="717"/>
      <c r="J1" s="67"/>
    </row>
    <row r="2" spans="1:17" ht="15.75" customHeight="1" x14ac:dyDescent="0.2">
      <c r="A2" s="742" t="s">
        <v>24</v>
      </c>
      <c r="B2" s="743"/>
      <c r="C2" s="743"/>
      <c r="D2" s="743"/>
      <c r="E2" s="743"/>
      <c r="F2" s="743"/>
      <c r="G2" s="743"/>
      <c r="H2" s="743"/>
      <c r="I2" s="743"/>
    </row>
    <row r="3" spans="1:17" s="53" customFormat="1" ht="105" x14ac:dyDescent="0.2">
      <c r="A3" s="581" t="s">
        <v>25</v>
      </c>
      <c r="B3" s="581" t="s">
        <v>26</v>
      </c>
      <c r="C3" s="581" t="s">
        <v>27</v>
      </c>
      <c r="D3" s="582" t="s">
        <v>28</v>
      </c>
      <c r="E3" s="583" t="s">
        <v>4</v>
      </c>
      <c r="F3" s="584" t="s">
        <v>5</v>
      </c>
      <c r="G3" s="584" t="s">
        <v>6</v>
      </c>
      <c r="H3" s="584" t="s">
        <v>29</v>
      </c>
      <c r="I3" s="584" t="s">
        <v>29</v>
      </c>
      <c r="J3" s="52"/>
      <c r="K3" s="52"/>
      <c r="L3" s="52"/>
      <c r="M3" s="52"/>
      <c r="N3" s="52"/>
      <c r="O3" s="52"/>
      <c r="P3" s="52"/>
      <c r="Q3" s="52"/>
    </row>
    <row r="4" spans="1:17" s="53" customFormat="1" ht="22.5" customHeight="1" x14ac:dyDescent="0.2">
      <c r="A4" s="741">
        <v>1</v>
      </c>
      <c r="B4" s="741"/>
      <c r="C4" s="741"/>
      <c r="D4" s="741"/>
      <c r="E4" s="273">
        <v>2</v>
      </c>
      <c r="F4" s="585">
        <v>3</v>
      </c>
      <c r="G4" s="585">
        <v>4</v>
      </c>
      <c r="H4" s="134" t="s">
        <v>30</v>
      </c>
      <c r="I4" s="586" t="s">
        <v>31</v>
      </c>
      <c r="J4" s="52"/>
      <c r="K4" s="52"/>
      <c r="L4" s="52"/>
      <c r="M4" s="52"/>
      <c r="N4" s="52"/>
      <c r="O4" s="52"/>
      <c r="P4" s="52"/>
      <c r="Q4" s="52"/>
    </row>
    <row r="5" spans="1:17" s="55" customFormat="1" x14ac:dyDescent="0.2">
      <c r="A5" s="581">
        <v>6</v>
      </c>
      <c r="B5" s="587"/>
      <c r="C5" s="588"/>
      <c r="D5" s="589" t="s">
        <v>32</v>
      </c>
      <c r="E5" s="590">
        <f>SUM(E12,E17,E21,E29,E37)</f>
        <v>481623.14</v>
      </c>
      <c r="F5" s="590">
        <f>SUM(F12,F17,F21,F29,F32,F37)</f>
        <v>913897</v>
      </c>
      <c r="G5" s="590">
        <f>SUM(G12,G17,G21,G29,G37)</f>
        <v>1369544.1</v>
      </c>
      <c r="H5" s="591">
        <f>SUM(G5/E5*100)</f>
        <v>284.36011193316</v>
      </c>
      <c r="I5" s="591">
        <f>SUM(G5/F5*100)</f>
        <v>149.85759883225353</v>
      </c>
      <c r="J5" s="54"/>
      <c r="K5" s="54"/>
      <c r="L5" s="54"/>
      <c r="M5" s="54"/>
      <c r="N5" s="54"/>
      <c r="O5" s="54"/>
      <c r="P5" s="54"/>
      <c r="Q5" s="54"/>
    </row>
    <row r="6" spans="1:17" s="53" customFormat="1" ht="60" x14ac:dyDescent="0.2">
      <c r="A6" s="592"/>
      <c r="B6" s="593">
        <v>63</v>
      </c>
      <c r="C6" s="594"/>
      <c r="D6" s="595" t="s">
        <v>33</v>
      </c>
      <c r="E6" s="596">
        <f>SUM(E7,E9)</f>
        <v>17917.57</v>
      </c>
      <c r="F6" s="596">
        <v>37000</v>
      </c>
      <c r="G6" s="596">
        <f t="shared" ref="G6" si="0">SUM(G7,G9)</f>
        <v>129163.82</v>
      </c>
      <c r="H6" s="591">
        <f t="shared" ref="H6:I38" si="1">SUM(G6/E6*100)</f>
        <v>720.87799852323724</v>
      </c>
      <c r="I6" s="591">
        <f t="shared" ref="I6:I38" si="2">SUM(G6/F6*100)</f>
        <v>349.0914054054054</v>
      </c>
      <c r="J6" s="52"/>
      <c r="K6" s="52"/>
      <c r="L6" s="52"/>
      <c r="M6" s="52"/>
      <c r="N6" s="52"/>
      <c r="O6" s="52"/>
      <c r="P6" s="52"/>
      <c r="Q6" s="52"/>
    </row>
    <row r="7" spans="1:17" s="55" customFormat="1" ht="45" x14ac:dyDescent="0.2">
      <c r="A7" s="592"/>
      <c r="B7" s="593" t="s">
        <v>34</v>
      </c>
      <c r="C7" s="594"/>
      <c r="D7" s="595" t="s">
        <v>35</v>
      </c>
      <c r="E7" s="596">
        <f>SUM(E8)</f>
        <v>0</v>
      </c>
      <c r="F7" s="596"/>
      <c r="G7" s="596">
        <f t="shared" ref="G7" si="3">SUM(G8)</f>
        <v>0</v>
      </c>
      <c r="H7" s="591" t="e">
        <f t="shared" si="1"/>
        <v>#DIV/0!</v>
      </c>
      <c r="I7" s="591"/>
      <c r="J7" s="54"/>
      <c r="K7" s="54"/>
      <c r="L7" s="54"/>
      <c r="M7" s="54"/>
      <c r="N7" s="54"/>
      <c r="O7" s="54"/>
      <c r="P7" s="54"/>
      <c r="Q7" s="54"/>
    </row>
    <row r="8" spans="1:17" s="53" customFormat="1" ht="45" x14ac:dyDescent="0.2">
      <c r="A8" s="597"/>
      <c r="B8" s="598" t="s">
        <v>36</v>
      </c>
      <c r="C8" s="599"/>
      <c r="D8" s="600" t="s">
        <v>37</v>
      </c>
      <c r="E8" s="601">
        <v>0</v>
      </c>
      <c r="F8" s="601"/>
      <c r="G8" s="601">
        <v>0</v>
      </c>
      <c r="H8" s="591" t="e">
        <f t="shared" si="1"/>
        <v>#DIV/0!</v>
      </c>
      <c r="I8" s="591"/>
      <c r="J8" s="52"/>
      <c r="K8" s="52"/>
      <c r="L8" s="54"/>
      <c r="M8" s="52"/>
      <c r="N8" s="52"/>
      <c r="O8" s="52"/>
      <c r="P8" s="52"/>
      <c r="Q8" s="52"/>
    </row>
    <row r="9" spans="1:17" s="53" customFormat="1" ht="75" x14ac:dyDescent="0.2">
      <c r="A9" s="597"/>
      <c r="B9" s="593" t="s">
        <v>38</v>
      </c>
      <c r="C9" s="602"/>
      <c r="D9" s="595" t="s">
        <v>39</v>
      </c>
      <c r="E9" s="596">
        <f>SUM(E10:E11)</f>
        <v>17917.57</v>
      </c>
      <c r="F9" s="596"/>
      <c r="G9" s="596">
        <f>SUM(G10:G11)</f>
        <v>129163.82</v>
      </c>
      <c r="H9" s="591">
        <f t="shared" si="1"/>
        <v>720.87799852323724</v>
      </c>
      <c r="I9" s="591"/>
      <c r="J9" s="52"/>
      <c r="K9" s="52"/>
      <c r="L9" s="54"/>
      <c r="M9" s="52"/>
      <c r="N9" s="52"/>
      <c r="O9" s="52"/>
      <c r="P9" s="52"/>
      <c r="Q9" s="52"/>
    </row>
    <row r="10" spans="1:17" s="53" customFormat="1" ht="75" x14ac:dyDescent="0.2">
      <c r="A10" s="597"/>
      <c r="B10" s="593" t="s">
        <v>40</v>
      </c>
      <c r="C10" s="602"/>
      <c r="D10" s="603" t="s">
        <v>41</v>
      </c>
      <c r="E10" s="601"/>
      <c r="F10" s="596"/>
      <c r="G10" s="596">
        <v>0</v>
      </c>
      <c r="H10" s="591"/>
      <c r="I10" s="591"/>
      <c r="J10" s="52"/>
      <c r="K10" s="52"/>
      <c r="L10" s="54"/>
      <c r="M10" s="52"/>
      <c r="N10" s="52"/>
      <c r="O10" s="52"/>
      <c r="P10" s="52"/>
      <c r="Q10" s="52"/>
    </row>
    <row r="11" spans="1:17" s="55" customFormat="1" ht="75" x14ac:dyDescent="0.2">
      <c r="A11" s="597"/>
      <c r="B11" s="598" t="s">
        <v>42</v>
      </c>
      <c r="C11" s="599"/>
      <c r="D11" s="600" t="s">
        <v>43</v>
      </c>
      <c r="E11" s="601">
        <v>17917.57</v>
      </c>
      <c r="F11" s="601"/>
      <c r="G11" s="601">
        <v>129163.82</v>
      </c>
      <c r="H11" s="591">
        <f t="shared" si="1"/>
        <v>720.87799852323724</v>
      </c>
      <c r="I11" s="591"/>
      <c r="J11" s="54"/>
      <c r="K11" s="54"/>
      <c r="M11" s="54"/>
      <c r="N11" s="54"/>
      <c r="O11" s="54"/>
      <c r="P11" s="54"/>
      <c r="Q11" s="54"/>
    </row>
    <row r="12" spans="1:17" s="55" customFormat="1" x14ac:dyDescent="0.2">
      <c r="A12" s="592"/>
      <c r="B12" s="604"/>
      <c r="C12" s="605">
        <v>53</v>
      </c>
      <c r="D12" s="606" t="s">
        <v>44</v>
      </c>
      <c r="E12" s="607">
        <f>SUM(E6)</f>
        <v>17917.57</v>
      </c>
      <c r="F12" s="607">
        <f>SUM(F6)</f>
        <v>37000</v>
      </c>
      <c r="G12" s="607">
        <f>SUM(G6)</f>
        <v>129163.82</v>
      </c>
      <c r="H12" s="608">
        <f t="shared" si="1"/>
        <v>720.87799852323724</v>
      </c>
      <c r="I12" s="608">
        <f t="shared" si="2"/>
        <v>349.0914054054054</v>
      </c>
      <c r="J12" s="54"/>
      <c r="K12" s="54"/>
      <c r="L12" s="54"/>
      <c r="M12" s="54"/>
      <c r="N12" s="54"/>
      <c r="O12" s="54"/>
      <c r="P12" s="54"/>
      <c r="Q12" s="54"/>
    </row>
    <row r="13" spans="1:17" s="513" customFormat="1" ht="60" x14ac:dyDescent="0.2">
      <c r="A13" s="592"/>
      <c r="B13" s="609">
        <v>63</v>
      </c>
      <c r="C13" s="605"/>
      <c r="D13" s="610" t="s">
        <v>33</v>
      </c>
      <c r="E13" s="611">
        <f>SUM(E14)</f>
        <v>5000</v>
      </c>
      <c r="F13" s="611">
        <v>0</v>
      </c>
      <c r="G13" s="611">
        <f>SUM(G14)</f>
        <v>2000</v>
      </c>
      <c r="H13" s="591">
        <f t="shared" si="1"/>
        <v>40</v>
      </c>
      <c r="I13" s="591" t="e">
        <f t="shared" si="1"/>
        <v>#DIV/0!</v>
      </c>
      <c r="J13" s="512"/>
      <c r="K13" s="512"/>
      <c r="L13" s="512"/>
      <c r="M13" s="512"/>
      <c r="N13" s="512"/>
      <c r="O13" s="512"/>
      <c r="P13" s="512"/>
      <c r="Q13" s="512"/>
    </row>
    <row r="14" spans="1:17" s="513" customFormat="1" ht="75" x14ac:dyDescent="0.2">
      <c r="A14" s="592"/>
      <c r="B14" s="609">
        <v>636</v>
      </c>
      <c r="C14" s="605"/>
      <c r="D14" s="610" t="s">
        <v>39</v>
      </c>
      <c r="E14" s="611">
        <f>SUM(E15:E16)</f>
        <v>5000</v>
      </c>
      <c r="F14" s="611"/>
      <c r="G14" s="611">
        <f>SUM(G15:G16)</f>
        <v>2000</v>
      </c>
      <c r="H14" s="591">
        <f t="shared" si="1"/>
        <v>40</v>
      </c>
      <c r="I14" s="591" t="e">
        <f t="shared" si="1"/>
        <v>#DIV/0!</v>
      </c>
      <c r="J14" s="512"/>
      <c r="K14" s="512"/>
      <c r="L14" s="512"/>
      <c r="M14" s="512"/>
      <c r="N14" s="512"/>
      <c r="O14" s="512"/>
      <c r="P14" s="512"/>
      <c r="Q14" s="512"/>
    </row>
    <row r="15" spans="1:17" s="513" customFormat="1" ht="75" x14ac:dyDescent="0.2">
      <c r="A15" s="592"/>
      <c r="B15" s="609">
        <v>6361</v>
      </c>
      <c r="C15" s="605"/>
      <c r="D15" s="600" t="s">
        <v>43</v>
      </c>
      <c r="E15" s="611">
        <v>3000</v>
      </c>
      <c r="F15" s="611"/>
      <c r="G15" s="611"/>
      <c r="H15" s="608"/>
      <c r="I15" s="608"/>
      <c r="J15" s="512"/>
      <c r="K15" s="512"/>
      <c r="L15" s="512"/>
      <c r="M15" s="512"/>
      <c r="N15" s="512"/>
      <c r="O15" s="512"/>
      <c r="P15" s="512"/>
      <c r="Q15" s="512"/>
    </row>
    <row r="16" spans="1:17" s="513" customFormat="1" ht="75" x14ac:dyDescent="0.2">
      <c r="A16" s="592"/>
      <c r="B16" s="609">
        <v>6362</v>
      </c>
      <c r="C16" s="605"/>
      <c r="D16" s="603" t="s">
        <v>41</v>
      </c>
      <c r="E16" s="611">
        <v>2000</v>
      </c>
      <c r="F16" s="611"/>
      <c r="G16" s="611">
        <v>2000</v>
      </c>
      <c r="H16" s="608"/>
      <c r="I16" s="608"/>
      <c r="J16" s="512"/>
      <c r="K16" s="512"/>
      <c r="L16" s="512"/>
      <c r="M16" s="512"/>
      <c r="N16" s="512"/>
      <c r="O16" s="512"/>
      <c r="P16" s="512"/>
      <c r="Q16" s="512"/>
    </row>
    <row r="17" spans="1:17" s="513" customFormat="1" ht="45" x14ac:dyDescent="0.2">
      <c r="A17" s="592"/>
      <c r="B17" s="604"/>
      <c r="C17" s="605">
        <v>54</v>
      </c>
      <c r="D17" s="606" t="s">
        <v>45</v>
      </c>
      <c r="E17" s="607">
        <f>SUM(E13)</f>
        <v>5000</v>
      </c>
      <c r="F17" s="607">
        <f>SUM(F13)</f>
        <v>0</v>
      </c>
      <c r="G17" s="607">
        <f>SUM(G13)</f>
        <v>2000</v>
      </c>
      <c r="H17" s="608">
        <f>SUM(G17/E17)*100</f>
        <v>40</v>
      </c>
      <c r="I17" s="608" t="e">
        <f>SUM(H17/F17)*100</f>
        <v>#DIV/0!</v>
      </c>
      <c r="J17" s="512"/>
      <c r="K17" s="512"/>
      <c r="L17" s="512"/>
      <c r="M17" s="512"/>
      <c r="N17" s="512"/>
      <c r="O17" s="512"/>
      <c r="P17" s="512"/>
      <c r="Q17" s="512"/>
    </row>
    <row r="18" spans="1:17" s="53" customFormat="1" ht="75" x14ac:dyDescent="0.2">
      <c r="A18" s="592"/>
      <c r="B18" s="612">
        <v>65</v>
      </c>
      <c r="C18" s="613"/>
      <c r="D18" s="614" t="s">
        <v>46</v>
      </c>
      <c r="E18" s="596">
        <f>SUM(E19)</f>
        <v>69385.179999999993</v>
      </c>
      <c r="F18" s="596">
        <v>26600</v>
      </c>
      <c r="G18" s="596">
        <f t="shared" ref="G18" si="4">SUM(G19)</f>
        <v>244531.57</v>
      </c>
      <c r="H18" s="591">
        <f t="shared" si="1"/>
        <v>352.42622415910722</v>
      </c>
      <c r="I18" s="591">
        <f t="shared" si="2"/>
        <v>919.29161654135339</v>
      </c>
      <c r="J18" s="52"/>
      <c r="K18" s="52"/>
      <c r="L18" s="52"/>
      <c r="M18" s="52"/>
      <c r="N18" s="52"/>
      <c r="O18" s="52"/>
      <c r="P18" s="52"/>
      <c r="Q18" s="52"/>
    </row>
    <row r="19" spans="1:17" s="53" customFormat="1" ht="30" x14ac:dyDescent="0.2">
      <c r="A19" s="592"/>
      <c r="B19" s="612">
        <v>652</v>
      </c>
      <c r="C19" s="613"/>
      <c r="D19" s="614" t="s">
        <v>47</v>
      </c>
      <c r="E19" s="596">
        <f>SUM(E20)</f>
        <v>69385.179999999993</v>
      </c>
      <c r="F19" s="596"/>
      <c r="G19" s="596">
        <f t="shared" ref="G19" si="5">SUM(G20)</f>
        <v>244531.57</v>
      </c>
      <c r="H19" s="591">
        <f t="shared" si="1"/>
        <v>352.42622415910722</v>
      </c>
      <c r="I19" s="591"/>
      <c r="J19" s="52"/>
      <c r="K19" s="52"/>
      <c r="L19" s="52"/>
      <c r="M19" s="52"/>
      <c r="N19" s="52"/>
      <c r="O19" s="52"/>
      <c r="P19" s="52"/>
      <c r="Q19" s="52"/>
    </row>
    <row r="20" spans="1:17" s="55" customFormat="1" ht="30" x14ac:dyDescent="0.2">
      <c r="A20" s="597"/>
      <c r="B20" s="615">
        <v>6526</v>
      </c>
      <c r="C20" s="616"/>
      <c r="D20" s="617" t="s">
        <v>48</v>
      </c>
      <c r="E20" s="601">
        <v>69385.179999999993</v>
      </c>
      <c r="F20" s="601"/>
      <c r="G20" s="601">
        <v>244531.57</v>
      </c>
      <c r="H20" s="591">
        <f t="shared" si="1"/>
        <v>352.42622415910722</v>
      </c>
      <c r="I20" s="591"/>
      <c r="J20" s="54"/>
      <c r="K20" s="54"/>
      <c r="L20" s="54"/>
      <c r="M20" s="54"/>
      <c r="N20" s="54"/>
      <c r="O20" s="54"/>
      <c r="P20" s="54"/>
      <c r="Q20" s="54"/>
    </row>
    <row r="21" spans="1:17" s="55" customFormat="1" ht="30" x14ac:dyDescent="0.2">
      <c r="A21" s="592"/>
      <c r="B21" s="604"/>
      <c r="C21" s="605">
        <v>43</v>
      </c>
      <c r="D21" s="606" t="s">
        <v>49</v>
      </c>
      <c r="E21" s="607">
        <f>SUM(E18)</f>
        <v>69385.179999999993</v>
      </c>
      <c r="F21" s="607">
        <f>F18</f>
        <v>26600</v>
      </c>
      <c r="G21" s="607">
        <f>SUM(G18)</f>
        <v>244531.57</v>
      </c>
      <c r="H21" s="618">
        <f t="shared" si="1"/>
        <v>352.42622415910722</v>
      </c>
      <c r="I21" s="618">
        <f t="shared" si="2"/>
        <v>919.29161654135339</v>
      </c>
      <c r="J21" s="54"/>
      <c r="K21" s="54"/>
      <c r="L21" s="54"/>
      <c r="M21" s="54"/>
      <c r="N21" s="54"/>
      <c r="O21" s="54"/>
      <c r="P21" s="54"/>
      <c r="Q21" s="54"/>
    </row>
    <row r="22" spans="1:17" s="53" customFormat="1" ht="60" x14ac:dyDescent="0.2">
      <c r="A22" s="592"/>
      <c r="B22" s="593">
        <v>66</v>
      </c>
      <c r="C22" s="594"/>
      <c r="D22" s="595" t="s">
        <v>50</v>
      </c>
      <c r="E22" s="590">
        <f>SUM(E23,)</f>
        <v>36156.839999999997</v>
      </c>
      <c r="F22" s="590">
        <v>78330</v>
      </c>
      <c r="G22" s="590">
        <f>SUM(G23,)</f>
        <v>53073.64</v>
      </c>
      <c r="H22" s="591">
        <f t="shared" si="1"/>
        <v>146.78727455164778</v>
      </c>
      <c r="I22" s="591">
        <f>SUM(G22/F22*100)</f>
        <v>67.756466232605632</v>
      </c>
      <c r="J22" s="52"/>
      <c r="K22" s="52"/>
      <c r="L22" s="52"/>
      <c r="M22" s="52"/>
      <c r="N22" s="52"/>
      <c r="O22" s="52"/>
      <c r="P22" s="52"/>
      <c r="Q22" s="52"/>
    </row>
    <row r="23" spans="1:17" s="53" customFormat="1" ht="45" x14ac:dyDescent="0.2">
      <c r="A23" s="592"/>
      <c r="B23" s="593" t="s">
        <v>51</v>
      </c>
      <c r="C23" s="594"/>
      <c r="D23" s="595" t="s">
        <v>52</v>
      </c>
      <c r="E23" s="590">
        <f>SUM(E24)</f>
        <v>36156.839999999997</v>
      </c>
      <c r="F23" s="590"/>
      <c r="G23" s="590">
        <f t="shared" ref="G23" si="6">SUM(G24)</f>
        <v>53073.64</v>
      </c>
      <c r="H23" s="591">
        <f t="shared" si="1"/>
        <v>146.78727455164778</v>
      </c>
      <c r="I23" s="591"/>
      <c r="J23" s="52"/>
      <c r="K23" s="52"/>
      <c r="L23" s="52"/>
      <c r="M23" s="52"/>
      <c r="N23" s="52"/>
      <c r="O23" s="52"/>
      <c r="P23" s="52"/>
      <c r="Q23" s="52"/>
    </row>
    <row r="24" spans="1:17" s="55" customFormat="1" ht="30" x14ac:dyDescent="0.2">
      <c r="A24" s="597"/>
      <c r="B24" s="598" t="s">
        <v>53</v>
      </c>
      <c r="C24" s="619"/>
      <c r="D24" s="600" t="s">
        <v>54</v>
      </c>
      <c r="E24" s="620">
        <v>36156.839999999997</v>
      </c>
      <c r="F24" s="620"/>
      <c r="G24" s="620">
        <v>53073.64</v>
      </c>
      <c r="H24" s="591">
        <f t="shared" si="1"/>
        <v>146.78727455164778</v>
      </c>
      <c r="I24" s="591"/>
      <c r="J24" s="54"/>
      <c r="K24" s="54"/>
      <c r="L24" s="54"/>
      <c r="M24" s="54"/>
      <c r="N24" s="54"/>
      <c r="O24" s="54"/>
      <c r="P24" s="54"/>
      <c r="Q24" s="54"/>
    </row>
    <row r="25" spans="1:17" s="55" customFormat="1" x14ac:dyDescent="0.2">
      <c r="A25" s="597"/>
      <c r="B25" s="612">
        <v>64</v>
      </c>
      <c r="C25" s="619"/>
      <c r="D25" s="621" t="s">
        <v>55</v>
      </c>
      <c r="E25" s="590">
        <f>E26</f>
        <v>0.02</v>
      </c>
      <c r="F25" s="620">
        <v>0</v>
      </c>
      <c r="G25" s="590">
        <f>G26</f>
        <v>0.41</v>
      </c>
      <c r="H25" s="591">
        <f t="shared" si="1"/>
        <v>2050</v>
      </c>
      <c r="I25" s="591" t="e">
        <f>SUM(G25/F25*100)</f>
        <v>#DIV/0!</v>
      </c>
      <c r="J25" s="54"/>
      <c r="K25" s="54"/>
      <c r="L25" s="54"/>
      <c r="M25" s="54"/>
      <c r="N25" s="54"/>
      <c r="O25" s="54"/>
      <c r="P25" s="54"/>
      <c r="Q25" s="54"/>
    </row>
    <row r="26" spans="1:17" s="55" customFormat="1" ht="30" x14ac:dyDescent="0.2">
      <c r="A26" s="597"/>
      <c r="B26" s="615">
        <v>641</v>
      </c>
      <c r="C26" s="619"/>
      <c r="D26" s="603" t="s">
        <v>56</v>
      </c>
      <c r="E26" s="620">
        <v>0.02</v>
      </c>
      <c r="F26" s="620"/>
      <c r="G26" s="620">
        <v>0.41</v>
      </c>
      <c r="H26" s="591"/>
      <c r="I26" s="591"/>
      <c r="J26" s="54"/>
      <c r="K26" s="54"/>
      <c r="L26" s="54"/>
      <c r="M26" s="54"/>
      <c r="N26" s="54"/>
      <c r="O26" s="54"/>
      <c r="P26" s="54"/>
      <c r="Q26" s="54"/>
    </row>
    <row r="27" spans="1:17" s="55" customFormat="1" ht="45" x14ac:dyDescent="0.2">
      <c r="A27" s="597"/>
      <c r="B27" s="615">
        <v>6413</v>
      </c>
      <c r="C27" s="619"/>
      <c r="D27" s="603" t="s">
        <v>57</v>
      </c>
      <c r="E27" s="620">
        <v>0.02</v>
      </c>
      <c r="F27" s="620"/>
      <c r="G27" s="620"/>
      <c r="H27" s="591"/>
      <c r="I27" s="591"/>
      <c r="J27" s="54"/>
      <c r="K27" s="54"/>
      <c r="L27" s="54"/>
      <c r="M27" s="54"/>
      <c r="N27" s="54"/>
      <c r="O27" s="54"/>
      <c r="P27" s="54"/>
      <c r="Q27" s="54"/>
    </row>
    <row r="28" spans="1:17" s="55" customFormat="1" x14ac:dyDescent="0.2">
      <c r="A28" s="597"/>
      <c r="B28" s="622">
        <v>683</v>
      </c>
      <c r="C28" s="619"/>
      <c r="D28" s="623" t="s">
        <v>58</v>
      </c>
      <c r="E28" s="620">
        <v>0</v>
      </c>
      <c r="F28" s="620"/>
      <c r="G28" s="624">
        <v>0</v>
      </c>
      <c r="H28" s="591"/>
      <c r="I28" s="591"/>
      <c r="J28" s="54"/>
      <c r="K28" s="54"/>
      <c r="L28" s="54"/>
      <c r="M28" s="54"/>
      <c r="N28" s="54"/>
      <c r="O28" s="54"/>
      <c r="P28" s="54"/>
      <c r="Q28" s="54"/>
    </row>
    <row r="29" spans="1:17" s="57" customFormat="1" x14ac:dyDescent="0.2">
      <c r="A29" s="65"/>
      <c r="B29" s="604"/>
      <c r="C29" s="605" t="s">
        <v>59</v>
      </c>
      <c r="D29" s="606" t="s">
        <v>60</v>
      </c>
      <c r="E29" s="607">
        <f>SUM(E22,E25)</f>
        <v>36156.859999999993</v>
      </c>
      <c r="F29" s="607">
        <f>F22</f>
        <v>78330</v>
      </c>
      <c r="G29" s="607">
        <f>SUM(G22,G25)</f>
        <v>53074.05</v>
      </c>
      <c r="H29" s="608">
        <f t="shared" si="1"/>
        <v>146.78832730497064</v>
      </c>
      <c r="I29" s="608">
        <f t="shared" si="2"/>
        <v>67.756989659134433</v>
      </c>
      <c r="J29" s="56"/>
      <c r="K29" s="56"/>
      <c r="L29" s="56"/>
      <c r="M29" s="56"/>
      <c r="N29" s="56"/>
      <c r="O29" s="56"/>
      <c r="P29" s="56"/>
      <c r="Q29" s="56"/>
    </row>
    <row r="30" spans="1:17" s="66" customFormat="1" ht="90" x14ac:dyDescent="0.2">
      <c r="A30" s="39"/>
      <c r="B30" s="609">
        <v>663</v>
      </c>
      <c r="C30" s="625"/>
      <c r="D30" s="626" t="s">
        <v>61</v>
      </c>
      <c r="E30" s="627">
        <f>SUM(E31)</f>
        <v>0</v>
      </c>
      <c r="F30" s="627">
        <f>F31</f>
        <v>0</v>
      </c>
      <c r="G30" s="627">
        <f t="shared" ref="G30" si="7">SUM(G31)</f>
        <v>20000</v>
      </c>
      <c r="H30" s="591" t="e">
        <f t="shared" si="1"/>
        <v>#DIV/0!</v>
      </c>
      <c r="I30" s="591"/>
      <c r="J30" s="52"/>
      <c r="K30" s="52"/>
      <c r="L30" s="52"/>
      <c r="M30" s="52"/>
      <c r="N30" s="52"/>
      <c r="O30" s="52"/>
      <c r="P30" s="52"/>
      <c r="Q30" s="52"/>
    </row>
    <row r="31" spans="1:17" s="54" customFormat="1" x14ac:dyDescent="0.2">
      <c r="A31" s="58"/>
      <c r="B31" s="598">
        <v>6631</v>
      </c>
      <c r="C31" s="616"/>
      <c r="D31" s="600" t="s">
        <v>62</v>
      </c>
      <c r="E31" s="601">
        <v>0</v>
      </c>
      <c r="F31" s="601">
        <v>0</v>
      </c>
      <c r="G31" s="601">
        <v>20000</v>
      </c>
      <c r="H31" s="591" t="e">
        <f t="shared" si="1"/>
        <v>#DIV/0!</v>
      </c>
      <c r="I31" s="591"/>
    </row>
    <row r="32" spans="1:17" s="55" customFormat="1" ht="30.75" customHeight="1" x14ac:dyDescent="0.2">
      <c r="A32" s="592"/>
      <c r="B32" s="604"/>
      <c r="C32" s="605" t="s">
        <v>63</v>
      </c>
      <c r="D32" s="606" t="s">
        <v>64</v>
      </c>
      <c r="E32" s="607">
        <f>SUM(E31)</f>
        <v>0</v>
      </c>
      <c r="F32" s="607">
        <f>F30</f>
        <v>0</v>
      </c>
      <c r="G32" s="607">
        <f>G30</f>
        <v>20000</v>
      </c>
      <c r="H32" s="608" t="e">
        <f t="shared" si="1"/>
        <v>#DIV/0!</v>
      </c>
      <c r="I32" s="608" t="e">
        <f t="shared" si="2"/>
        <v>#DIV/0!</v>
      </c>
      <c r="J32" s="54"/>
      <c r="K32" s="54"/>
      <c r="L32" s="54"/>
      <c r="M32" s="54"/>
      <c r="N32" s="54"/>
      <c r="O32" s="54"/>
      <c r="P32" s="54"/>
      <c r="Q32" s="54"/>
    </row>
    <row r="33" spans="1:17" s="53" customFormat="1" ht="60" x14ac:dyDescent="0.2">
      <c r="A33" s="65"/>
      <c r="B33" s="628">
        <v>67</v>
      </c>
      <c r="C33" s="629"/>
      <c r="D33" s="630" t="s">
        <v>65</v>
      </c>
      <c r="E33" s="631">
        <f>SUM(E34)</f>
        <v>353163.53</v>
      </c>
      <c r="F33" s="631">
        <v>771967</v>
      </c>
      <c r="G33" s="631">
        <f t="shared" ref="G33" si="8">SUM(G34)</f>
        <v>940774.66</v>
      </c>
      <c r="H33" s="632">
        <f t="shared" si="1"/>
        <v>266.38499734103351</v>
      </c>
      <c r="I33" s="632">
        <f t="shared" si="2"/>
        <v>121.86721194040678</v>
      </c>
      <c r="J33" s="52"/>
      <c r="K33" s="52"/>
      <c r="L33" s="52"/>
      <c r="M33" s="52"/>
      <c r="N33" s="52"/>
      <c r="O33" s="52"/>
      <c r="P33" s="52"/>
      <c r="Q33" s="52"/>
    </row>
    <row r="34" spans="1:17" s="55" customFormat="1" ht="42" customHeight="1" x14ac:dyDescent="0.2">
      <c r="A34" s="65"/>
      <c r="B34" s="628" t="s">
        <v>66</v>
      </c>
      <c r="C34" s="629"/>
      <c r="D34" s="630" t="s">
        <v>67</v>
      </c>
      <c r="E34" s="631">
        <f>SUM(E35:E36)</f>
        <v>353163.53</v>
      </c>
      <c r="F34" s="631"/>
      <c r="G34" s="631">
        <f t="shared" ref="G34" si="9">SUM(G35:G36)</f>
        <v>940774.66</v>
      </c>
      <c r="H34" s="632">
        <f t="shared" si="1"/>
        <v>266.38499734103351</v>
      </c>
      <c r="I34" s="632"/>
      <c r="J34" s="54"/>
      <c r="K34" s="54"/>
      <c r="L34" s="54"/>
      <c r="M34" s="54"/>
      <c r="N34" s="54"/>
      <c r="O34" s="54"/>
      <c r="P34" s="54"/>
      <c r="Q34" s="54"/>
    </row>
    <row r="35" spans="1:17" s="53" customFormat="1" ht="60" x14ac:dyDescent="0.2">
      <c r="A35" s="58"/>
      <c r="B35" s="633" t="s">
        <v>68</v>
      </c>
      <c r="C35" s="634"/>
      <c r="D35" s="635" t="s">
        <v>69</v>
      </c>
      <c r="E35" s="636">
        <v>326262.14</v>
      </c>
      <c r="F35" s="636"/>
      <c r="G35" s="691">
        <v>748342.49</v>
      </c>
      <c r="H35" s="632">
        <f t="shared" si="1"/>
        <v>229.36847346124804</v>
      </c>
      <c r="I35" s="632"/>
      <c r="J35" s="52"/>
      <c r="K35" s="193"/>
      <c r="L35" s="194"/>
      <c r="M35" s="193"/>
      <c r="N35" s="194"/>
      <c r="O35" s="52"/>
      <c r="P35" s="52"/>
      <c r="Q35" s="52"/>
    </row>
    <row r="36" spans="1:17" s="55" customFormat="1" ht="90" x14ac:dyDescent="0.2">
      <c r="A36" s="58"/>
      <c r="B36" s="633" t="s">
        <v>70</v>
      </c>
      <c r="C36" s="634"/>
      <c r="D36" s="635" t="s">
        <v>71</v>
      </c>
      <c r="E36" s="636">
        <v>26901.39</v>
      </c>
      <c r="F36" s="636"/>
      <c r="G36" s="636">
        <v>192432.17</v>
      </c>
      <c r="H36" s="632">
        <f t="shared" si="1"/>
        <v>715.32426391350043</v>
      </c>
      <c r="I36" s="632"/>
      <c r="J36" s="54"/>
      <c r="K36" s="195"/>
      <c r="L36" s="195"/>
      <c r="M36" s="353"/>
      <c r="N36" s="195"/>
      <c r="O36" s="54"/>
      <c r="P36" s="54"/>
      <c r="Q36" s="54"/>
    </row>
    <row r="37" spans="1:17" s="53" customFormat="1" x14ac:dyDescent="0.2">
      <c r="A37" s="592"/>
      <c r="B37" s="592"/>
      <c r="C37" s="605" t="s">
        <v>72</v>
      </c>
      <c r="D37" s="606" t="s">
        <v>73</v>
      </c>
      <c r="E37" s="607">
        <f>SUM(E33)</f>
        <v>353163.53</v>
      </c>
      <c r="F37" s="607">
        <f>F33</f>
        <v>771967</v>
      </c>
      <c r="G37" s="607">
        <f>SUM(G33)</f>
        <v>940774.66</v>
      </c>
      <c r="H37" s="608">
        <f t="shared" si="1"/>
        <v>266.38499734103351</v>
      </c>
      <c r="I37" s="608">
        <f t="shared" si="2"/>
        <v>121.86721194040678</v>
      </c>
      <c r="J37" s="52"/>
      <c r="K37" s="194"/>
      <c r="L37" s="194"/>
      <c r="M37" s="196"/>
      <c r="N37" s="194"/>
      <c r="O37" s="52"/>
      <c r="P37" s="52"/>
      <c r="Q37" s="52"/>
    </row>
    <row r="38" spans="1:17" s="53" customFormat="1" x14ac:dyDescent="0.2">
      <c r="A38" s="749" t="s">
        <v>74</v>
      </c>
      <c r="B38" s="749"/>
      <c r="C38" s="749"/>
      <c r="D38" s="749"/>
      <c r="E38" s="607">
        <f>SUM(E12,E17,E21,E29,E37)</f>
        <v>481623.14</v>
      </c>
      <c r="F38" s="637">
        <f>SUM(F12,F21,F29,F32,F37)</f>
        <v>913897</v>
      </c>
      <c r="G38" s="607">
        <f>SUM(G12,G17,G21,G29,G32,G37)</f>
        <v>1389544.1</v>
      </c>
      <c r="H38" s="618">
        <f t="shared" si="1"/>
        <v>288.51273632741152</v>
      </c>
      <c r="I38" s="618">
        <f t="shared" si="2"/>
        <v>152.04602925712635</v>
      </c>
      <c r="J38" s="52"/>
      <c r="K38" s="194"/>
      <c r="L38" s="194"/>
      <c r="M38" s="193"/>
      <c r="N38" s="194"/>
      <c r="O38" s="52"/>
      <c r="P38" s="52"/>
      <c r="Q38" s="52"/>
    </row>
    <row r="39" spans="1:17" s="53" customFormat="1" x14ac:dyDescent="0.2">
      <c r="A39" s="1"/>
      <c r="B39" s="1"/>
      <c r="C39" s="1"/>
      <c r="D39" s="1"/>
      <c r="E39" s="139"/>
      <c r="F39" s="81"/>
      <c r="G39" s="81"/>
      <c r="H39" s="91"/>
      <c r="I39" s="91"/>
      <c r="J39" s="52"/>
      <c r="K39" s="194"/>
      <c r="L39" s="194"/>
      <c r="M39" s="194"/>
      <c r="N39" s="194"/>
      <c r="O39" s="52"/>
      <c r="P39" s="52"/>
      <c r="Q39" s="52"/>
    </row>
    <row r="40" spans="1:17" s="53" customFormat="1" x14ac:dyDescent="0.2">
      <c r="A40" s="745" t="s">
        <v>75</v>
      </c>
      <c r="B40" s="746"/>
      <c r="C40" s="746"/>
      <c r="D40" s="746"/>
      <c r="E40" s="746"/>
      <c r="F40" s="746"/>
      <c r="G40" s="746"/>
      <c r="H40" s="746"/>
      <c r="I40" s="746"/>
      <c r="J40" s="52"/>
      <c r="K40" s="52"/>
      <c r="L40" s="52"/>
      <c r="M40" s="52"/>
      <c r="N40" s="52"/>
      <c r="O40" s="52"/>
      <c r="P40" s="52"/>
      <c r="Q40" s="52"/>
    </row>
    <row r="41" spans="1:17" s="53" customFormat="1" ht="105" x14ac:dyDescent="0.2">
      <c r="A41" s="638" t="s">
        <v>25</v>
      </c>
      <c r="B41" s="638" t="s">
        <v>26</v>
      </c>
      <c r="C41" s="638" t="s">
        <v>27</v>
      </c>
      <c r="D41" s="639" t="s">
        <v>28</v>
      </c>
      <c r="E41" s="640" t="s">
        <v>4</v>
      </c>
      <c r="F41" s="641" t="s">
        <v>5</v>
      </c>
      <c r="G41" s="641" t="s">
        <v>6</v>
      </c>
      <c r="H41" s="584" t="s">
        <v>29</v>
      </c>
      <c r="I41" s="584" t="s">
        <v>29</v>
      </c>
      <c r="J41" s="52"/>
      <c r="K41" s="52"/>
      <c r="L41" s="52"/>
      <c r="M41" s="52"/>
      <c r="N41" s="52"/>
      <c r="O41" s="52"/>
      <c r="P41" s="52"/>
      <c r="Q41" s="52"/>
    </row>
    <row r="42" spans="1:17" s="53" customFormat="1" ht="22.5" x14ac:dyDescent="0.2">
      <c r="A42" s="744">
        <v>1</v>
      </c>
      <c r="B42" s="744"/>
      <c r="C42" s="744"/>
      <c r="D42" s="744"/>
      <c r="E42" s="642">
        <v>2</v>
      </c>
      <c r="F42" s="643">
        <v>3</v>
      </c>
      <c r="G42" s="643">
        <v>4</v>
      </c>
      <c r="H42" s="134" t="s">
        <v>30</v>
      </c>
      <c r="I42" s="586" t="s">
        <v>31</v>
      </c>
      <c r="J42" s="52"/>
      <c r="K42" s="52"/>
      <c r="L42" s="52"/>
      <c r="M42" s="52"/>
      <c r="N42" s="52"/>
      <c r="O42" s="52"/>
      <c r="P42" s="52"/>
      <c r="Q42" s="52"/>
    </row>
    <row r="43" spans="1:17" s="53" customFormat="1" x14ac:dyDescent="0.2">
      <c r="A43" s="582">
        <v>9</v>
      </c>
      <c r="B43" s="582"/>
      <c r="C43" s="582"/>
      <c r="D43" s="644" t="s">
        <v>76</v>
      </c>
      <c r="E43" s="645">
        <f>SUM(E44)</f>
        <v>0</v>
      </c>
      <c r="F43" s="645">
        <f t="shared" ref="F43:G43" si="10">SUM(F44)</f>
        <v>0</v>
      </c>
      <c r="G43" s="645">
        <f t="shared" si="10"/>
        <v>0</v>
      </c>
      <c r="H43" s="632" t="e">
        <f>SUM(G43/E43*100)</f>
        <v>#DIV/0!</v>
      </c>
      <c r="I43" s="632" t="e">
        <f>SUM(G43/F43*100)</f>
        <v>#DIV/0!</v>
      </c>
      <c r="J43" s="52"/>
      <c r="K43" s="52"/>
      <c r="L43" s="52"/>
      <c r="M43" s="52"/>
      <c r="N43" s="52"/>
      <c r="O43" s="52"/>
      <c r="P43" s="52"/>
      <c r="Q43" s="52"/>
    </row>
    <row r="44" spans="1:17" s="53" customFormat="1" x14ac:dyDescent="0.2">
      <c r="A44" s="582"/>
      <c r="B44" s="629">
        <v>92</v>
      </c>
      <c r="C44" s="582"/>
      <c r="D44" s="644" t="s">
        <v>77</v>
      </c>
      <c r="E44" s="645">
        <f>SUM(E45)</f>
        <v>0</v>
      </c>
      <c r="F44" s="645">
        <f>SUM(F48)</f>
        <v>0</v>
      </c>
      <c r="G44" s="645"/>
      <c r="H44" s="632" t="e">
        <f t="shared" ref="H44:H49" si="11">SUM(G44/E44*100)</f>
        <v>#DIV/0!</v>
      </c>
      <c r="I44" s="632" t="e">
        <f t="shared" ref="I44:I48" si="12">SUM(G44/F44*100)</f>
        <v>#DIV/0!</v>
      </c>
      <c r="J44" s="52"/>
      <c r="K44" s="52"/>
      <c r="L44" s="52"/>
      <c r="M44" s="52"/>
      <c r="N44" s="52"/>
      <c r="O44" s="52"/>
      <c r="P44" s="52"/>
      <c r="Q44" s="52"/>
    </row>
    <row r="45" spans="1:17" s="53" customFormat="1" ht="30" x14ac:dyDescent="0.2">
      <c r="A45" s="582"/>
      <c r="B45" s="629">
        <v>922</v>
      </c>
      <c r="C45" s="582"/>
      <c r="D45" s="646" t="s">
        <v>78</v>
      </c>
      <c r="E45" s="645">
        <f>SUM(E46)</f>
        <v>0</v>
      </c>
      <c r="F45" s="645"/>
      <c r="G45" s="645"/>
      <c r="H45" s="632" t="e">
        <f t="shared" si="11"/>
        <v>#DIV/0!</v>
      </c>
      <c r="I45" s="632"/>
      <c r="J45" s="52"/>
      <c r="K45" s="52"/>
      <c r="L45" s="52"/>
      <c r="M45" s="52"/>
      <c r="N45" s="52"/>
      <c r="O45" s="52"/>
      <c r="P45" s="52"/>
      <c r="Q45" s="52"/>
    </row>
    <row r="46" spans="1:17" s="53" customFormat="1" x14ac:dyDescent="0.2">
      <c r="A46" s="647"/>
      <c r="B46" s="634">
        <v>9221</v>
      </c>
      <c r="C46" s="647"/>
      <c r="D46" s="648" t="s">
        <v>79</v>
      </c>
      <c r="E46" s="649">
        <f>SUM(E47:E49)</f>
        <v>0</v>
      </c>
      <c r="F46" s="649"/>
      <c r="G46" s="649"/>
      <c r="H46" s="650" t="e">
        <f t="shared" si="11"/>
        <v>#DIV/0!</v>
      </c>
      <c r="I46" s="650"/>
      <c r="J46" s="52"/>
      <c r="K46" s="52"/>
      <c r="L46" s="52"/>
      <c r="M46" s="52"/>
      <c r="N46" s="52"/>
      <c r="O46" s="52"/>
      <c r="P46" s="52"/>
      <c r="Q46" s="52"/>
    </row>
    <row r="47" spans="1:17" s="53" customFormat="1" x14ac:dyDescent="0.2">
      <c r="A47" s="651"/>
      <c r="B47" s="652"/>
      <c r="C47" s="651" t="s">
        <v>80</v>
      </c>
      <c r="D47" s="653" t="s">
        <v>81</v>
      </c>
      <c r="E47" s="654">
        <v>0</v>
      </c>
      <c r="F47" s="654"/>
      <c r="G47" s="654"/>
      <c r="H47" s="655" t="e">
        <f t="shared" si="11"/>
        <v>#DIV/0!</v>
      </c>
      <c r="I47" s="655"/>
      <c r="J47" s="52"/>
      <c r="K47" s="52"/>
      <c r="L47" s="52"/>
      <c r="M47" s="52"/>
      <c r="N47" s="52"/>
      <c r="O47" s="52"/>
      <c r="P47" s="52"/>
      <c r="Q47" s="52"/>
    </row>
    <row r="48" spans="1:17" s="53" customFormat="1" x14ac:dyDescent="0.2">
      <c r="A48" s="656"/>
      <c r="B48" s="657"/>
      <c r="C48" s="656" t="s">
        <v>82</v>
      </c>
      <c r="D48" s="658" t="s">
        <v>83</v>
      </c>
      <c r="E48" s="659">
        <v>0</v>
      </c>
      <c r="F48" s="659">
        <v>0</v>
      </c>
      <c r="G48" s="659">
        <v>0</v>
      </c>
      <c r="H48" s="660" t="e">
        <f t="shared" si="11"/>
        <v>#DIV/0!</v>
      </c>
      <c r="I48" s="660" t="e">
        <f t="shared" si="12"/>
        <v>#DIV/0!</v>
      </c>
      <c r="J48" s="52"/>
      <c r="K48" s="52"/>
      <c r="L48" s="52"/>
      <c r="M48" s="52"/>
      <c r="N48" s="52"/>
      <c r="O48" s="52"/>
      <c r="P48" s="52"/>
      <c r="Q48" s="52"/>
    </row>
    <row r="49" spans="1:17" s="53" customFormat="1" x14ac:dyDescent="0.2">
      <c r="A49" s="661"/>
      <c r="B49" s="652"/>
      <c r="C49" s="651" t="s">
        <v>84</v>
      </c>
      <c r="D49" s="653" t="s">
        <v>85</v>
      </c>
      <c r="E49" s="654">
        <v>0</v>
      </c>
      <c r="F49" s="654"/>
      <c r="G49" s="654">
        <v>0</v>
      </c>
      <c r="H49" s="655" t="e">
        <f t="shared" si="11"/>
        <v>#DIV/0!</v>
      </c>
      <c r="I49" s="655"/>
      <c r="J49" s="52"/>
      <c r="K49" s="52"/>
      <c r="L49" s="52"/>
      <c r="M49" s="52"/>
      <c r="N49" s="52"/>
      <c r="O49" s="52"/>
      <c r="P49" s="52"/>
      <c r="Q49" s="52"/>
    </row>
    <row r="50" spans="1:17" s="53" customFormat="1" x14ac:dyDescent="0.2">
      <c r="A50" s="1"/>
      <c r="B50" s="1"/>
      <c r="C50" s="1"/>
      <c r="D50" s="1"/>
      <c r="E50" s="139"/>
      <c r="F50" s="81"/>
      <c r="G50" s="81"/>
      <c r="H50" s="91"/>
      <c r="I50" s="91"/>
      <c r="J50" s="52"/>
      <c r="K50" s="52"/>
      <c r="L50" s="52"/>
      <c r="M50" s="52"/>
      <c r="N50" s="52"/>
      <c r="O50" s="52"/>
      <c r="P50" s="52"/>
      <c r="Q50" s="52"/>
    </row>
    <row r="51" spans="1:17" s="53" customFormat="1" x14ac:dyDescent="0.2">
      <c r="A51" s="57"/>
      <c r="B51" s="1"/>
      <c r="C51" s="1"/>
      <c r="D51" s="1"/>
      <c r="E51" s="140"/>
      <c r="F51" s="82"/>
      <c r="G51" s="82"/>
      <c r="H51" s="91"/>
      <c r="I51" s="91"/>
      <c r="J51" s="52"/>
      <c r="K51" s="52"/>
      <c r="L51" s="52"/>
      <c r="M51" s="52"/>
      <c r="N51" s="52"/>
      <c r="O51" s="52"/>
      <c r="P51" s="52"/>
      <c r="Q51" s="52"/>
    </row>
    <row r="52" spans="1:17" s="55" customFormat="1" ht="15.75" customHeight="1" x14ac:dyDescent="0.2">
      <c r="A52" s="747" t="s">
        <v>86</v>
      </c>
      <c r="B52" s="748"/>
      <c r="C52" s="748"/>
      <c r="D52" s="748"/>
      <c r="E52" s="748"/>
      <c r="F52" s="748"/>
      <c r="G52" s="748"/>
      <c r="H52" s="748"/>
      <c r="I52" s="748"/>
      <c r="J52" s="54"/>
      <c r="K52" s="54"/>
      <c r="L52" s="54"/>
      <c r="M52" s="54"/>
      <c r="N52" s="54"/>
      <c r="O52" s="54"/>
      <c r="P52" s="54"/>
      <c r="Q52" s="54"/>
    </row>
    <row r="53" spans="1:17" s="53" customFormat="1" ht="105" x14ac:dyDescent="0.2">
      <c r="A53" s="354" t="s">
        <v>25</v>
      </c>
      <c r="B53" s="354" t="s">
        <v>26</v>
      </c>
      <c r="C53" s="354" t="s">
        <v>27</v>
      </c>
      <c r="D53" s="355" t="s">
        <v>28</v>
      </c>
      <c r="E53" s="351" t="s">
        <v>4</v>
      </c>
      <c r="F53" s="352" t="s">
        <v>5</v>
      </c>
      <c r="G53" s="352" t="s">
        <v>6</v>
      </c>
      <c r="H53" s="352" t="s">
        <v>29</v>
      </c>
      <c r="I53" s="352" t="s">
        <v>29</v>
      </c>
      <c r="J53" s="52"/>
      <c r="K53" s="52"/>
      <c r="L53" s="52"/>
      <c r="M53" s="52"/>
      <c r="N53" s="52"/>
      <c r="O53" s="52"/>
      <c r="P53" s="52"/>
      <c r="Q53" s="52"/>
    </row>
    <row r="54" spans="1:17" s="53" customFormat="1" ht="22.5" x14ac:dyDescent="0.2">
      <c r="A54" s="744">
        <v>1</v>
      </c>
      <c r="B54" s="744"/>
      <c r="C54" s="744"/>
      <c r="D54" s="744"/>
      <c r="E54" s="273">
        <v>2</v>
      </c>
      <c r="F54" s="147">
        <v>3</v>
      </c>
      <c r="G54" s="151">
        <v>4</v>
      </c>
      <c r="H54" s="134" t="s">
        <v>30</v>
      </c>
      <c r="I54" s="101" t="s">
        <v>31</v>
      </c>
      <c r="J54" s="52"/>
      <c r="K54" s="52"/>
      <c r="L54" s="52"/>
      <c r="M54" s="52"/>
      <c r="N54" s="52"/>
      <c r="O54" s="52"/>
      <c r="P54" s="52"/>
      <c r="Q54" s="52"/>
    </row>
    <row r="55" spans="1:17" s="53" customFormat="1" x14ac:dyDescent="0.2">
      <c r="A55" s="47">
        <v>3</v>
      </c>
      <c r="B55" s="298" t="s">
        <v>87</v>
      </c>
      <c r="C55" s="299"/>
      <c r="D55" s="300" t="s">
        <v>88</v>
      </c>
      <c r="E55" s="301">
        <f>SUM(E102,E138,E190,E207,E214,E227,E234)</f>
        <v>654950.34000000008</v>
      </c>
      <c r="F55" s="301">
        <f t="shared" ref="F55:G55" si="13">SUM(F102,F138,F190,F207,F214,F227,F234)</f>
        <v>913897</v>
      </c>
      <c r="G55" s="301">
        <f t="shared" si="13"/>
        <v>1215235.5</v>
      </c>
      <c r="H55" s="144">
        <f t="shared" ref="H55:H233" si="14">SUM(G55/E55*100)</f>
        <v>185.54620492295641</v>
      </c>
      <c r="I55" s="144">
        <f t="shared" ref="I55:I228" si="15">SUM(G55/F55*100)</f>
        <v>132.97291707927698</v>
      </c>
      <c r="J55" s="52"/>
      <c r="K55" s="52"/>
      <c r="L55" s="52"/>
      <c r="M55" s="52"/>
      <c r="N55" s="52"/>
      <c r="O55" s="52"/>
      <c r="P55" s="52"/>
      <c r="Q55" s="52"/>
    </row>
    <row r="56" spans="1:17" s="53" customFormat="1" x14ac:dyDescent="0.2">
      <c r="A56" s="33"/>
      <c r="B56" s="302">
        <v>31</v>
      </c>
      <c r="C56" s="303"/>
      <c r="D56" s="304" t="s">
        <v>89</v>
      </c>
      <c r="E56" s="305">
        <f>SUM(E57,E59,E61)</f>
        <v>107443.66</v>
      </c>
      <c r="F56" s="305">
        <v>209079</v>
      </c>
      <c r="G56" s="305">
        <f t="shared" ref="G56" si="16">SUM(G57,G59,G61)</f>
        <v>173881.84000000003</v>
      </c>
      <c r="H56" s="306">
        <f t="shared" si="14"/>
        <v>161.83536562324852</v>
      </c>
      <c r="I56" s="306">
        <f t="shared" si="15"/>
        <v>83.165616824262614</v>
      </c>
      <c r="J56" s="52"/>
      <c r="K56" s="52"/>
      <c r="L56" s="52"/>
      <c r="M56" s="52"/>
      <c r="N56" s="52"/>
      <c r="O56" s="52"/>
      <c r="P56" s="52"/>
      <c r="Q56" s="52"/>
    </row>
    <row r="57" spans="1:17" s="55" customFormat="1" x14ac:dyDescent="0.2">
      <c r="A57" s="32"/>
      <c r="B57" s="307">
        <v>311</v>
      </c>
      <c r="C57" s="268"/>
      <c r="D57" s="270" t="s">
        <v>90</v>
      </c>
      <c r="E57" s="308">
        <f>SUM(E58)</f>
        <v>85457.27</v>
      </c>
      <c r="F57" s="308"/>
      <c r="G57" s="308">
        <f>SUM(G58)</f>
        <v>136645.67000000001</v>
      </c>
      <c r="H57" s="144">
        <f t="shared" si="14"/>
        <v>159.89940937734147</v>
      </c>
      <c r="I57" s="144"/>
      <c r="J57" s="54"/>
      <c r="K57" s="54"/>
      <c r="L57" s="54"/>
      <c r="M57" s="54"/>
      <c r="N57" s="54"/>
      <c r="O57" s="54"/>
      <c r="P57" s="54"/>
      <c r="Q57" s="54"/>
    </row>
    <row r="58" spans="1:17" s="60" customFormat="1" x14ac:dyDescent="0.2">
      <c r="A58" s="34"/>
      <c r="B58" s="309">
        <v>3111</v>
      </c>
      <c r="C58" s="268"/>
      <c r="D58" s="268" t="s">
        <v>91</v>
      </c>
      <c r="E58" s="310">
        <v>85457.27</v>
      </c>
      <c r="F58" s="144"/>
      <c r="G58" s="144">
        <v>136645.67000000001</v>
      </c>
      <c r="H58" s="308">
        <f t="shared" si="14"/>
        <v>159.89940937734147</v>
      </c>
      <c r="I58" s="308"/>
      <c r="J58" s="59"/>
      <c r="K58" s="200"/>
      <c r="L58" s="59"/>
      <c r="M58" s="59"/>
      <c r="N58" s="59"/>
      <c r="O58" s="59"/>
      <c r="P58" s="59"/>
      <c r="Q58" s="59"/>
    </row>
    <row r="59" spans="1:17" s="60" customFormat="1" ht="30" x14ac:dyDescent="0.2">
      <c r="A59" s="34"/>
      <c r="B59" s="311" t="s">
        <v>92</v>
      </c>
      <c r="C59" s="268"/>
      <c r="D59" s="312" t="s">
        <v>93</v>
      </c>
      <c r="E59" s="313">
        <f>E60</f>
        <v>7897.41</v>
      </c>
      <c r="F59" s="144"/>
      <c r="G59" s="308">
        <f>G60</f>
        <v>14689.63</v>
      </c>
      <c r="H59" s="308">
        <f t="shared" si="14"/>
        <v>186.00566514844738</v>
      </c>
      <c r="I59" s="308"/>
      <c r="J59" s="59"/>
      <c r="K59" s="59"/>
      <c r="L59" s="59"/>
      <c r="M59" s="59"/>
      <c r="N59" s="59"/>
      <c r="O59" s="59"/>
      <c r="P59" s="59"/>
      <c r="Q59" s="59"/>
    </row>
    <row r="60" spans="1:17" s="60" customFormat="1" ht="30" x14ac:dyDescent="0.2">
      <c r="A60" s="34"/>
      <c r="B60" s="309" t="s">
        <v>94</v>
      </c>
      <c r="C60" s="268"/>
      <c r="D60" s="692" t="s">
        <v>93</v>
      </c>
      <c r="E60" s="310">
        <v>7897.41</v>
      </c>
      <c r="F60" s="144"/>
      <c r="G60" s="144">
        <v>14689.63</v>
      </c>
      <c r="H60" s="308">
        <f t="shared" si="14"/>
        <v>186.00566514844738</v>
      </c>
      <c r="I60" s="308"/>
      <c r="J60" s="59"/>
      <c r="L60" s="59"/>
      <c r="M60" s="59"/>
      <c r="N60" s="59"/>
      <c r="O60" s="59"/>
      <c r="P60" s="59"/>
      <c r="Q60" s="59"/>
    </row>
    <row r="61" spans="1:17" s="60" customFormat="1" x14ac:dyDescent="0.2">
      <c r="A61" s="32"/>
      <c r="B61" s="265">
        <v>313</v>
      </c>
      <c r="C61" s="270"/>
      <c r="D61" s="270" t="s">
        <v>95</v>
      </c>
      <c r="E61" s="145">
        <f>SUM(E62:E63)</f>
        <v>14088.98</v>
      </c>
      <c r="F61" s="145"/>
      <c r="G61" s="145">
        <f>SUM(G62:G63)</f>
        <v>22546.54</v>
      </c>
      <c r="H61" s="144">
        <f t="shared" si="14"/>
        <v>160.0296117958859</v>
      </c>
      <c r="I61" s="314"/>
      <c r="J61" s="59"/>
      <c r="K61" s="59"/>
      <c r="L61" s="59"/>
      <c r="M61" s="59"/>
      <c r="N61" s="59"/>
      <c r="O61" s="59"/>
      <c r="P61" s="59"/>
      <c r="Q61" s="59"/>
    </row>
    <row r="62" spans="1:17" s="53" customFormat="1" ht="45" x14ac:dyDescent="0.2">
      <c r="A62" s="34"/>
      <c r="B62" s="267">
        <v>3132</v>
      </c>
      <c r="C62" s="268"/>
      <c r="D62" s="315" t="s">
        <v>96</v>
      </c>
      <c r="E62" s="310">
        <v>14088.98</v>
      </c>
      <c r="F62" s="146"/>
      <c r="G62" s="146">
        <v>22546.54</v>
      </c>
      <c r="H62" s="144">
        <f t="shared" si="14"/>
        <v>160.0296117958859</v>
      </c>
      <c r="I62" s="314"/>
      <c r="J62" s="52"/>
      <c r="K62" s="91"/>
      <c r="M62" s="52"/>
      <c r="N62" s="52"/>
      <c r="O62" s="52"/>
      <c r="P62" s="52"/>
      <c r="Q62" s="52"/>
    </row>
    <row r="63" spans="1:17" s="55" customFormat="1" ht="60" x14ac:dyDescent="0.2">
      <c r="A63" s="34"/>
      <c r="B63" s="267">
        <v>3133</v>
      </c>
      <c r="C63" s="268"/>
      <c r="D63" s="315" t="s">
        <v>97</v>
      </c>
      <c r="E63" s="146">
        <v>0</v>
      </c>
      <c r="F63" s="146"/>
      <c r="G63" s="146">
        <f>SUM(POSEBNI_DIO_!D18)</f>
        <v>0</v>
      </c>
      <c r="H63" s="144" t="e">
        <f t="shared" si="14"/>
        <v>#DIV/0!</v>
      </c>
      <c r="I63" s="144"/>
      <c r="J63" s="54"/>
      <c r="K63" s="54"/>
      <c r="L63" s="54"/>
      <c r="M63" s="54"/>
      <c r="N63" s="54"/>
      <c r="O63" s="54"/>
      <c r="P63" s="54"/>
      <c r="Q63" s="54"/>
    </row>
    <row r="64" spans="1:17" s="53" customFormat="1" x14ac:dyDescent="0.2">
      <c r="A64" s="33"/>
      <c r="B64" s="302">
        <v>32</v>
      </c>
      <c r="C64" s="303"/>
      <c r="D64" s="304" t="s">
        <v>98</v>
      </c>
      <c r="E64" s="305">
        <f>SUM(E65,E69,E74,E84,E86)</f>
        <v>357768.74</v>
      </c>
      <c r="F64" s="305">
        <v>451084</v>
      </c>
      <c r="G64" s="305">
        <f t="shared" ref="G64" si="17">SUM(G65,G69,G74,G84,G86)</f>
        <v>460953.69000000006</v>
      </c>
      <c r="H64" s="306">
        <f t="shared" si="14"/>
        <v>128.84124253002093</v>
      </c>
      <c r="I64" s="306">
        <f t="shared" si="15"/>
        <v>102.18799381046546</v>
      </c>
      <c r="J64" s="52"/>
      <c r="K64" s="398"/>
      <c r="L64" s="398"/>
      <c r="M64" s="398"/>
      <c r="N64" s="52"/>
      <c r="O64" s="52"/>
      <c r="P64" s="52"/>
      <c r="Q64" s="52"/>
    </row>
    <row r="65" spans="1:17" s="53" customFormat="1" ht="30" x14ac:dyDescent="0.2">
      <c r="A65" s="32"/>
      <c r="B65" s="307">
        <v>321</v>
      </c>
      <c r="C65" s="270"/>
      <c r="D65" s="334" t="s">
        <v>99</v>
      </c>
      <c r="E65" s="308">
        <f>SUM(E66:E68)</f>
        <v>1969.58</v>
      </c>
      <c r="F65" s="308"/>
      <c r="G65" s="308">
        <f>SUM(G66:G68)</f>
        <v>4002.57</v>
      </c>
      <c r="H65" s="144">
        <f t="shared" si="14"/>
        <v>203.2194681099524</v>
      </c>
      <c r="I65" s="402" t="e">
        <f t="shared" si="15"/>
        <v>#DIV/0!</v>
      </c>
      <c r="J65" s="52"/>
      <c r="K65" s="52"/>
      <c r="L65" s="52"/>
      <c r="M65" s="52"/>
      <c r="N65" s="52"/>
      <c r="O65" s="52"/>
      <c r="P65" s="52"/>
      <c r="Q65" s="52"/>
    </row>
    <row r="66" spans="1:17" s="62" customFormat="1" x14ac:dyDescent="0.2">
      <c r="A66" s="34"/>
      <c r="B66" s="309" t="s">
        <v>100</v>
      </c>
      <c r="C66" s="268"/>
      <c r="D66" s="268" t="s">
        <v>101</v>
      </c>
      <c r="E66" s="667">
        <v>0</v>
      </c>
      <c r="F66" s="144"/>
      <c r="G66" s="144">
        <v>979.57</v>
      </c>
      <c r="H66" s="144" t="e">
        <f t="shared" si="14"/>
        <v>#DIV/0!</v>
      </c>
      <c r="I66" s="144"/>
      <c r="J66" s="61"/>
      <c r="K66" s="61"/>
      <c r="L66" s="61"/>
      <c r="M66" s="61"/>
      <c r="N66" s="61"/>
      <c r="O66" s="61"/>
      <c r="P66" s="61"/>
      <c r="Q66" s="61"/>
    </row>
    <row r="67" spans="1:17" s="53" customFormat="1" ht="45" x14ac:dyDescent="0.2">
      <c r="A67" s="34"/>
      <c r="B67" s="309" t="s">
        <v>102</v>
      </c>
      <c r="C67" s="268"/>
      <c r="D67" s="315" t="s">
        <v>103</v>
      </c>
      <c r="E67" s="672">
        <v>1969.58</v>
      </c>
      <c r="F67" s="144"/>
      <c r="G67" s="144">
        <v>2935</v>
      </c>
      <c r="H67" s="316">
        <f t="shared" si="14"/>
        <v>149.01654159770104</v>
      </c>
      <c r="I67" s="316"/>
      <c r="J67" s="52"/>
      <c r="K67" s="52"/>
      <c r="L67" s="52"/>
      <c r="M67" s="52"/>
      <c r="N67" s="52"/>
      <c r="O67" s="52"/>
      <c r="P67" s="52"/>
      <c r="Q67" s="52"/>
    </row>
    <row r="68" spans="1:17" s="53" customFormat="1" ht="51" customHeight="1" x14ac:dyDescent="0.2">
      <c r="A68" s="34"/>
      <c r="B68" s="309" t="s">
        <v>104</v>
      </c>
      <c r="C68" s="268"/>
      <c r="D68" s="668" t="s">
        <v>105</v>
      </c>
      <c r="E68" s="672">
        <v>0</v>
      </c>
      <c r="F68" s="144"/>
      <c r="G68" s="144">
        <v>88</v>
      </c>
      <c r="H68" s="316" t="e">
        <f t="shared" si="14"/>
        <v>#DIV/0!</v>
      </c>
      <c r="I68" s="316"/>
      <c r="J68" s="52"/>
      <c r="K68" s="52"/>
      <c r="L68" s="52"/>
      <c r="M68" s="52"/>
      <c r="N68" s="52"/>
      <c r="O68" s="52"/>
      <c r="P68" s="52"/>
      <c r="Q68" s="52"/>
    </row>
    <row r="69" spans="1:17" s="53" customFormat="1" ht="30" x14ac:dyDescent="0.2">
      <c r="A69" s="34"/>
      <c r="B69" s="669">
        <v>322</v>
      </c>
      <c r="C69" s="317"/>
      <c r="D69" s="670" t="s">
        <v>106</v>
      </c>
      <c r="E69" s="313">
        <f>SUM(E70:E73)</f>
        <v>7063.23</v>
      </c>
      <c r="F69" s="308"/>
      <c r="G69" s="308">
        <f>SUM(G70:G73)</f>
        <v>6336.0700000000006</v>
      </c>
      <c r="H69" s="316">
        <f t="shared" si="14"/>
        <v>89.70499332458381</v>
      </c>
      <c r="I69" s="318"/>
      <c r="J69" s="52"/>
      <c r="K69" s="52"/>
      <c r="L69" s="52"/>
      <c r="M69" s="52"/>
      <c r="N69" s="52"/>
      <c r="O69" s="52"/>
      <c r="P69" s="52"/>
      <c r="Q69" s="52"/>
    </row>
    <row r="70" spans="1:17" s="53" customFormat="1" ht="45" x14ac:dyDescent="0.2">
      <c r="A70" s="34"/>
      <c r="B70" s="673">
        <v>3221</v>
      </c>
      <c r="C70" s="674"/>
      <c r="D70" s="693" t="s">
        <v>107</v>
      </c>
      <c r="E70" s="675">
        <v>3864.36</v>
      </c>
      <c r="F70" s="676"/>
      <c r="G70" s="677">
        <v>2592.37</v>
      </c>
      <c r="H70" s="678">
        <f t="shared" si="14"/>
        <v>67.08407084226107</v>
      </c>
      <c r="I70" s="678"/>
      <c r="J70" s="52"/>
      <c r="K70" s="52"/>
      <c r="L70" s="52"/>
      <c r="M70" s="52"/>
      <c r="N70" s="52"/>
      <c r="O70" s="52"/>
      <c r="P70" s="52"/>
      <c r="Q70" s="52"/>
    </row>
    <row r="71" spans="1:17" s="53" customFormat="1" x14ac:dyDescent="0.2">
      <c r="A71" s="34"/>
      <c r="B71" s="343">
        <v>3223</v>
      </c>
      <c r="C71" s="268"/>
      <c r="D71" s="694" t="s">
        <v>108</v>
      </c>
      <c r="E71" s="667">
        <v>0</v>
      </c>
      <c r="F71" s="144"/>
      <c r="G71" s="144">
        <v>0</v>
      </c>
      <c r="H71" s="316" t="e">
        <f t="shared" si="14"/>
        <v>#DIV/0!</v>
      </c>
      <c r="I71" s="316"/>
      <c r="J71" s="52"/>
      <c r="K71" s="52"/>
      <c r="L71" s="52"/>
      <c r="M71" s="52"/>
      <c r="N71" s="52"/>
      <c r="O71" s="52"/>
      <c r="P71" s="52"/>
      <c r="Q71" s="52"/>
    </row>
    <row r="72" spans="1:17" s="53" customFormat="1" ht="45" x14ac:dyDescent="0.2">
      <c r="A72" s="679"/>
      <c r="B72" s="673">
        <v>3224</v>
      </c>
      <c r="C72" s="674"/>
      <c r="D72" s="693" t="s">
        <v>109</v>
      </c>
      <c r="E72" s="680">
        <v>2592.1999999999998</v>
      </c>
      <c r="F72" s="676"/>
      <c r="G72" s="677">
        <v>3418.39</v>
      </c>
      <c r="H72" s="678">
        <f t="shared" si="14"/>
        <v>131.87215492631742</v>
      </c>
      <c r="I72" s="678"/>
      <c r="J72" s="52"/>
      <c r="K72" s="52"/>
      <c r="L72" s="52"/>
      <c r="M72" s="52"/>
      <c r="N72" s="52"/>
      <c r="O72" s="52"/>
      <c r="P72" s="52"/>
      <c r="Q72" s="52"/>
    </row>
    <row r="73" spans="1:17" s="53" customFormat="1" ht="30" x14ac:dyDescent="0.2">
      <c r="A73" s="34"/>
      <c r="B73" s="343">
        <v>3225</v>
      </c>
      <c r="C73" s="268"/>
      <c r="D73" s="694" t="s">
        <v>110</v>
      </c>
      <c r="E73" s="672">
        <v>606.66999999999996</v>
      </c>
      <c r="F73" s="144"/>
      <c r="G73" s="144">
        <v>325.31</v>
      </c>
      <c r="H73" s="316">
        <f t="shared" si="14"/>
        <v>53.622232844874482</v>
      </c>
      <c r="I73" s="316"/>
      <c r="J73" s="52"/>
      <c r="K73" s="52"/>
      <c r="L73" s="52"/>
      <c r="M73" s="52"/>
      <c r="N73" s="52"/>
      <c r="O73" s="52"/>
      <c r="P73" s="52"/>
      <c r="Q73" s="52"/>
    </row>
    <row r="74" spans="1:17" s="53" customFormat="1" x14ac:dyDescent="0.2">
      <c r="A74" s="681"/>
      <c r="B74" s="348">
        <v>323</v>
      </c>
      <c r="C74" s="329"/>
      <c r="D74" s="684" t="s">
        <v>111</v>
      </c>
      <c r="E74" s="685">
        <f>SUM(E75:E83)</f>
        <v>315860.28999999998</v>
      </c>
      <c r="F74" s="686"/>
      <c r="G74" s="686">
        <f>SUM(G75:G83)</f>
        <v>414830.41000000003</v>
      </c>
      <c r="H74" s="516">
        <f t="shared" si="14"/>
        <v>131.33351140784427</v>
      </c>
      <c r="I74" s="516"/>
      <c r="J74" s="52"/>
      <c r="K74" s="52"/>
      <c r="L74" s="52"/>
      <c r="M74" s="52"/>
      <c r="N74" s="52"/>
      <c r="O74" s="52"/>
      <c r="P74" s="52"/>
      <c r="Q74" s="52"/>
    </row>
    <row r="75" spans="1:17" s="53" customFormat="1" ht="45" x14ac:dyDescent="0.2">
      <c r="A75" s="34"/>
      <c r="B75" s="319">
        <v>3231</v>
      </c>
      <c r="C75" s="268"/>
      <c r="D75" s="687" t="s">
        <v>112</v>
      </c>
      <c r="E75" s="672">
        <v>5193.3</v>
      </c>
      <c r="F75" s="144"/>
      <c r="G75" s="144">
        <v>6529.6</v>
      </c>
      <c r="H75" s="316">
        <f t="shared" si="14"/>
        <v>125.73123062407332</v>
      </c>
      <c r="I75" s="316"/>
      <c r="J75" s="52"/>
      <c r="K75" s="52"/>
      <c r="L75" s="52"/>
      <c r="M75" s="52"/>
      <c r="N75" s="52"/>
      <c r="O75" s="52"/>
      <c r="P75" s="52"/>
      <c r="Q75" s="52"/>
    </row>
    <row r="76" spans="1:17" s="53" customFormat="1" ht="45" x14ac:dyDescent="0.2">
      <c r="A76" s="34"/>
      <c r="B76" s="319">
        <v>3232</v>
      </c>
      <c r="C76" s="268"/>
      <c r="D76" s="687" t="s">
        <v>113</v>
      </c>
      <c r="E76" s="672">
        <v>6656.74</v>
      </c>
      <c r="F76" s="144"/>
      <c r="G76" s="144">
        <v>35805.67</v>
      </c>
      <c r="H76" s="316">
        <f t="shared" si="14"/>
        <v>537.88596219771239</v>
      </c>
      <c r="I76" s="316"/>
      <c r="J76" s="52"/>
      <c r="K76" s="52"/>
      <c r="L76" s="52"/>
      <c r="M76" s="52"/>
      <c r="N76" s="52"/>
      <c r="O76" s="52"/>
      <c r="P76" s="52"/>
      <c r="Q76" s="52"/>
    </row>
    <row r="77" spans="1:17" s="53" customFormat="1" ht="30" x14ac:dyDescent="0.2">
      <c r="A77" s="34"/>
      <c r="B77" s="319">
        <v>3233</v>
      </c>
      <c r="C77" s="268"/>
      <c r="D77" s="687" t="s">
        <v>114</v>
      </c>
      <c r="E77" s="672">
        <v>964.16</v>
      </c>
      <c r="F77" s="144"/>
      <c r="G77" s="144">
        <v>12667.77</v>
      </c>
      <c r="H77" s="316">
        <f t="shared" si="14"/>
        <v>1313.8659558579488</v>
      </c>
      <c r="I77" s="316"/>
      <c r="J77" s="52"/>
      <c r="K77" s="52"/>
      <c r="L77" s="52"/>
      <c r="M77" s="52"/>
      <c r="N77" s="52"/>
      <c r="O77" s="52"/>
      <c r="P77" s="52"/>
      <c r="Q77" s="52"/>
    </row>
    <row r="78" spans="1:17" s="53" customFormat="1" x14ac:dyDescent="0.2">
      <c r="A78" s="34"/>
      <c r="B78" s="319">
        <v>3234</v>
      </c>
      <c r="C78" s="268"/>
      <c r="D78" s="687" t="s">
        <v>115</v>
      </c>
      <c r="E78" s="667">
        <v>0</v>
      </c>
      <c r="F78" s="144"/>
      <c r="G78" s="144">
        <v>174.6</v>
      </c>
      <c r="H78" s="316" t="e">
        <f t="shared" si="14"/>
        <v>#DIV/0!</v>
      </c>
      <c r="I78" s="316"/>
      <c r="J78" s="52"/>
      <c r="K78" s="52"/>
      <c r="L78" s="52"/>
      <c r="M78" s="52"/>
      <c r="N78" s="52"/>
      <c r="O78" s="52"/>
      <c r="P78" s="52"/>
      <c r="Q78" s="52"/>
    </row>
    <row r="79" spans="1:17" s="53" customFormat="1" ht="30" x14ac:dyDescent="0.2">
      <c r="A79" s="34"/>
      <c r="B79" s="319">
        <v>3235</v>
      </c>
      <c r="C79" s="268"/>
      <c r="D79" s="687" t="s">
        <v>116</v>
      </c>
      <c r="E79" s="667">
        <v>2211</v>
      </c>
      <c r="F79" s="144"/>
      <c r="G79" s="144">
        <v>201.25</v>
      </c>
      <c r="H79" s="316">
        <f t="shared" si="14"/>
        <v>9.1022161917684308</v>
      </c>
      <c r="I79" s="316"/>
      <c r="J79" s="52"/>
      <c r="K79" s="52"/>
      <c r="L79" s="52"/>
      <c r="M79" s="52"/>
      <c r="N79" s="52"/>
      <c r="O79" s="52"/>
      <c r="P79" s="52"/>
      <c r="Q79" s="52"/>
    </row>
    <row r="80" spans="1:17" s="53" customFormat="1" ht="30" x14ac:dyDescent="0.2">
      <c r="A80" s="34"/>
      <c r="B80" s="319">
        <v>3236</v>
      </c>
      <c r="C80" s="268"/>
      <c r="D80" s="687" t="s">
        <v>117</v>
      </c>
      <c r="E80" s="672">
        <v>726.4</v>
      </c>
      <c r="F80" s="144"/>
      <c r="G80" s="144">
        <v>1449</v>
      </c>
      <c r="H80" s="316">
        <f t="shared" si="14"/>
        <v>199.47687224669605</v>
      </c>
      <c r="I80" s="316"/>
      <c r="J80" s="52"/>
      <c r="K80" s="52"/>
      <c r="L80" s="52"/>
      <c r="M80" s="52"/>
      <c r="N80" s="52"/>
      <c r="O80" s="52"/>
      <c r="P80" s="52"/>
      <c r="Q80" s="52"/>
    </row>
    <row r="81" spans="1:17" s="53" customFormat="1" ht="30" x14ac:dyDescent="0.2">
      <c r="A81" s="34"/>
      <c r="B81" s="319">
        <v>3237</v>
      </c>
      <c r="C81" s="268"/>
      <c r="D81" s="687" t="s">
        <v>118</v>
      </c>
      <c r="E81" s="667">
        <v>270919.05</v>
      </c>
      <c r="F81" s="144"/>
      <c r="G81" s="688">
        <f>323530.75</f>
        <v>323530.75</v>
      </c>
      <c r="H81" s="316">
        <f t="shared" si="14"/>
        <v>119.41971227198678</v>
      </c>
      <c r="I81" s="316"/>
      <c r="J81" s="52"/>
      <c r="K81" s="398"/>
      <c r="L81" s="398"/>
      <c r="M81" s="398"/>
      <c r="N81" s="52"/>
      <c r="O81" s="52"/>
      <c r="P81" s="52"/>
      <c r="Q81" s="52"/>
    </row>
    <row r="82" spans="1:17" s="53" customFormat="1" x14ac:dyDescent="0.2">
      <c r="A82" s="34"/>
      <c r="B82" s="319">
        <v>3238</v>
      </c>
      <c r="C82" s="268"/>
      <c r="D82" s="687" t="s">
        <v>119</v>
      </c>
      <c r="E82" s="667">
        <v>3882.7</v>
      </c>
      <c r="F82" s="144"/>
      <c r="G82" s="144">
        <v>1017.68</v>
      </c>
      <c r="H82" s="316">
        <f t="shared" si="14"/>
        <v>26.21062662580163</v>
      </c>
      <c r="I82" s="316"/>
      <c r="J82" s="52"/>
      <c r="K82" s="52"/>
      <c r="L82" s="52"/>
      <c r="M82" s="52"/>
      <c r="N82" s="52"/>
      <c r="O82" s="52"/>
      <c r="P82" s="52"/>
      <c r="Q82" s="52"/>
    </row>
    <row r="83" spans="1:17" s="53" customFormat="1" x14ac:dyDescent="0.2">
      <c r="A83" s="34"/>
      <c r="B83" s="319">
        <v>3239</v>
      </c>
      <c r="C83" s="268"/>
      <c r="D83" s="687" t="s">
        <v>120</v>
      </c>
      <c r="E83" s="323">
        <v>25306.94</v>
      </c>
      <c r="F83" s="144"/>
      <c r="G83" s="144">
        <v>33454.089999999997</v>
      </c>
      <c r="H83" s="316">
        <f t="shared" si="14"/>
        <v>132.19334301183784</v>
      </c>
      <c r="I83" s="316"/>
      <c r="J83" s="52"/>
      <c r="K83" s="52"/>
      <c r="L83" s="52"/>
      <c r="M83" s="52"/>
      <c r="N83" s="52"/>
      <c r="O83" s="52"/>
      <c r="P83" s="52"/>
      <c r="Q83" s="52"/>
    </row>
    <row r="84" spans="1:17" s="53" customFormat="1" ht="45" x14ac:dyDescent="0.2">
      <c r="A84" s="34"/>
      <c r="B84" s="321">
        <v>324</v>
      </c>
      <c r="C84" s="268"/>
      <c r="D84" s="349" t="s">
        <v>121</v>
      </c>
      <c r="E84" s="682">
        <f>E85</f>
        <v>32875.64</v>
      </c>
      <c r="F84" s="683"/>
      <c r="G84" s="683">
        <f>G85</f>
        <v>35784.639999999999</v>
      </c>
      <c r="H84" s="316">
        <f t="shared" si="14"/>
        <v>108.84849694180858</v>
      </c>
      <c r="I84" s="316"/>
      <c r="J84" s="52"/>
      <c r="K84" s="52"/>
      <c r="L84" s="52"/>
      <c r="M84" s="52"/>
      <c r="N84" s="52"/>
      <c r="O84" s="52"/>
      <c r="P84" s="52"/>
      <c r="Q84" s="52"/>
    </row>
    <row r="85" spans="1:17" s="53" customFormat="1" ht="45" x14ac:dyDescent="0.2">
      <c r="A85" s="34"/>
      <c r="B85" s="319">
        <v>3241</v>
      </c>
      <c r="C85" s="268"/>
      <c r="D85" s="322" t="s">
        <v>121</v>
      </c>
      <c r="E85" s="144">
        <v>32875.64</v>
      </c>
      <c r="F85" s="144"/>
      <c r="G85" s="320">
        <v>35784.639999999999</v>
      </c>
      <c r="H85" s="316">
        <f t="shared" si="14"/>
        <v>108.84849694180858</v>
      </c>
      <c r="I85" s="316"/>
      <c r="J85" s="52"/>
      <c r="K85" s="52"/>
      <c r="L85" s="52"/>
      <c r="M85" s="52"/>
      <c r="N85" s="52"/>
      <c r="O85" s="52"/>
      <c r="P85" s="52"/>
      <c r="Q85" s="52"/>
    </row>
    <row r="86" spans="1:17" s="53" customFormat="1" ht="30" x14ac:dyDescent="0.2">
      <c r="A86" s="34"/>
      <c r="B86" s="325">
        <v>329</v>
      </c>
      <c r="C86" s="317"/>
      <c r="D86" s="312" t="s">
        <v>122</v>
      </c>
      <c r="E86" s="313">
        <f>SUM(E87:E88)</f>
        <v>0</v>
      </c>
      <c r="F86" s="308"/>
      <c r="G86" s="308">
        <f>SUM(G87:G88)</f>
        <v>0</v>
      </c>
      <c r="H86" s="316" t="e">
        <f t="shared" si="14"/>
        <v>#DIV/0!</v>
      </c>
      <c r="I86" s="318"/>
      <c r="J86" s="52"/>
      <c r="K86" s="52"/>
      <c r="L86" s="52"/>
      <c r="M86" s="52"/>
      <c r="N86" s="52"/>
      <c r="O86" s="52"/>
      <c r="P86" s="52"/>
      <c r="Q86" s="52"/>
    </row>
    <row r="87" spans="1:17" s="53" customFormat="1" ht="63" x14ac:dyDescent="0.2">
      <c r="A87" s="34"/>
      <c r="B87" s="695">
        <v>3291</v>
      </c>
      <c r="C87" s="317"/>
      <c r="D87" s="333" t="s">
        <v>123</v>
      </c>
      <c r="E87" s="696">
        <v>0</v>
      </c>
      <c r="F87" s="308"/>
      <c r="G87" s="144">
        <v>0</v>
      </c>
      <c r="H87" s="316" t="e">
        <f t="shared" si="14"/>
        <v>#DIV/0!</v>
      </c>
      <c r="I87" s="318"/>
      <c r="J87" s="52"/>
      <c r="K87" s="52"/>
      <c r="L87" s="52"/>
      <c r="M87" s="52"/>
      <c r="N87" s="52"/>
      <c r="O87" s="52"/>
      <c r="P87" s="52"/>
      <c r="Q87" s="52"/>
    </row>
    <row r="88" spans="1:17" s="53" customFormat="1" x14ac:dyDescent="0.2">
      <c r="A88" s="34"/>
      <c r="B88" s="319">
        <v>3293</v>
      </c>
      <c r="C88" s="268"/>
      <c r="D88" s="322" t="s">
        <v>124</v>
      </c>
      <c r="E88" s="144">
        <v>0</v>
      </c>
      <c r="F88" s="144"/>
      <c r="G88" s="144">
        <v>0</v>
      </c>
      <c r="H88" s="316" t="e">
        <f t="shared" si="14"/>
        <v>#DIV/0!</v>
      </c>
      <c r="I88" s="316"/>
      <c r="J88" s="52"/>
      <c r="K88" s="52"/>
      <c r="L88" s="52"/>
      <c r="M88" s="52"/>
      <c r="N88" s="52"/>
      <c r="O88" s="52"/>
      <c r="P88" s="52"/>
      <c r="Q88" s="52"/>
    </row>
    <row r="89" spans="1:17" s="53" customFormat="1" x14ac:dyDescent="0.2">
      <c r="A89" s="356"/>
      <c r="B89" s="357">
        <v>34</v>
      </c>
      <c r="C89" s="358"/>
      <c r="D89" s="359" t="s">
        <v>125</v>
      </c>
      <c r="E89" s="360">
        <f>E90</f>
        <v>547.49</v>
      </c>
      <c r="F89" s="306">
        <v>625</v>
      </c>
      <c r="G89" s="306">
        <f>G90</f>
        <v>623.15</v>
      </c>
      <c r="H89" s="361">
        <f t="shared" si="14"/>
        <v>113.81943049188112</v>
      </c>
      <c r="I89" s="306">
        <f t="shared" si="15"/>
        <v>99.703999999999994</v>
      </c>
      <c r="J89" s="52"/>
      <c r="K89" s="52"/>
      <c r="L89" s="52"/>
      <c r="M89" s="52"/>
      <c r="N89" s="52"/>
      <c r="O89" s="52"/>
      <c r="P89" s="52"/>
      <c r="Q89" s="52"/>
    </row>
    <row r="90" spans="1:17" s="53" customFormat="1" ht="30" x14ac:dyDescent="0.2">
      <c r="A90" s="34"/>
      <c r="B90" s="321">
        <v>343</v>
      </c>
      <c r="C90" s="268"/>
      <c r="D90" s="326" t="s">
        <v>126</v>
      </c>
      <c r="E90" s="313">
        <f>E91</f>
        <v>547.49</v>
      </c>
      <c r="F90" s="144"/>
      <c r="G90" s="308">
        <f>G91</f>
        <v>623.15</v>
      </c>
      <c r="H90" s="316">
        <f t="shared" si="14"/>
        <v>113.81943049188112</v>
      </c>
      <c r="I90" s="316"/>
      <c r="J90" s="52"/>
      <c r="K90" s="52"/>
      <c r="L90" s="52"/>
      <c r="M90" s="52"/>
      <c r="N90" s="52"/>
      <c r="O90" s="52"/>
      <c r="P90" s="52"/>
      <c r="Q90" s="52"/>
    </row>
    <row r="91" spans="1:17" s="53" customFormat="1" ht="47.25" x14ac:dyDescent="0.2">
      <c r="A91" s="34"/>
      <c r="B91" s="319">
        <v>3431</v>
      </c>
      <c r="C91" s="268"/>
      <c r="D91" s="327" t="s">
        <v>127</v>
      </c>
      <c r="E91" s="144">
        <v>547.49</v>
      </c>
      <c r="F91" s="144"/>
      <c r="G91" s="144">
        <v>623.15</v>
      </c>
      <c r="H91" s="316">
        <f t="shared" si="14"/>
        <v>113.81943049188112</v>
      </c>
      <c r="I91" s="316"/>
      <c r="J91" s="52"/>
      <c r="K91" s="52"/>
      <c r="L91" s="52"/>
      <c r="M91" s="52"/>
      <c r="N91" s="52"/>
      <c r="O91" s="52"/>
      <c r="P91" s="52"/>
      <c r="Q91" s="52"/>
    </row>
    <row r="92" spans="1:17" s="55" customFormat="1" ht="45" x14ac:dyDescent="0.2">
      <c r="A92" s="34"/>
      <c r="B92" s="328">
        <v>4</v>
      </c>
      <c r="C92" s="329"/>
      <c r="D92" s="330" t="s">
        <v>128</v>
      </c>
      <c r="E92" s="313">
        <f>SUM(E93,E99)</f>
        <v>112091.16</v>
      </c>
      <c r="F92" s="313">
        <f>F93</f>
        <v>111179</v>
      </c>
      <c r="G92" s="308">
        <f>SUM(G93,G99)</f>
        <v>109018.45</v>
      </c>
      <c r="H92" s="308">
        <f t="shared" ref="H92:H101" si="18">SUM(G92/E92*100)</f>
        <v>97.25874011831084</v>
      </c>
      <c r="I92" s="316"/>
      <c r="J92" s="54"/>
      <c r="K92" s="54"/>
      <c r="L92" s="54"/>
      <c r="M92" s="54"/>
      <c r="N92" s="54"/>
      <c r="O92" s="54"/>
      <c r="P92" s="54"/>
      <c r="Q92" s="54"/>
    </row>
    <row r="93" spans="1:17" s="55" customFormat="1" ht="45" x14ac:dyDescent="0.2">
      <c r="A93" s="356"/>
      <c r="B93" s="362">
        <v>42</v>
      </c>
      <c r="C93" s="358"/>
      <c r="D93" s="363" t="s">
        <v>129</v>
      </c>
      <c r="E93" s="360">
        <f>E94</f>
        <v>112091.16</v>
      </c>
      <c r="F93" s="360">
        <f>2644+108535</f>
        <v>111179</v>
      </c>
      <c r="G93" s="306">
        <f>+G94+G98</f>
        <v>109018.45</v>
      </c>
      <c r="H93" s="306">
        <f t="shared" si="18"/>
        <v>97.25874011831084</v>
      </c>
      <c r="I93" s="306">
        <f t="shared" si="15"/>
        <v>98.056692360967446</v>
      </c>
      <c r="J93" s="54"/>
      <c r="K93" s="54"/>
      <c r="L93" s="54"/>
      <c r="M93" s="54"/>
      <c r="N93" s="54"/>
      <c r="O93" s="54"/>
      <c r="P93" s="54"/>
      <c r="Q93" s="54"/>
    </row>
    <row r="94" spans="1:17" s="55" customFormat="1" x14ac:dyDescent="0.2">
      <c r="A94" s="34"/>
      <c r="B94" s="325">
        <v>422</v>
      </c>
      <c r="C94" s="268"/>
      <c r="D94" s="312" t="s">
        <v>130</v>
      </c>
      <c r="E94" s="313">
        <f>E95</f>
        <v>112091.16</v>
      </c>
      <c r="F94" s="144"/>
      <c r="G94" s="308">
        <f>SUM(G95:G97)</f>
        <v>5760.37</v>
      </c>
      <c r="H94" s="308">
        <f t="shared" si="18"/>
        <v>5.1390047172319386</v>
      </c>
      <c r="I94" s="316"/>
      <c r="J94" s="54"/>
      <c r="K94" s="54"/>
      <c r="L94" s="54"/>
      <c r="M94" s="54"/>
      <c r="N94" s="54"/>
      <c r="O94" s="54"/>
      <c r="P94" s="54"/>
      <c r="Q94" s="54"/>
    </row>
    <row r="95" spans="1:17" s="55" customFormat="1" ht="30" x14ac:dyDescent="0.2">
      <c r="A95" s="34"/>
      <c r="B95" s="325">
        <v>4221</v>
      </c>
      <c r="C95" s="268"/>
      <c r="D95" s="312" t="s">
        <v>131</v>
      </c>
      <c r="E95" s="313">
        <v>112091.16</v>
      </c>
      <c r="F95" s="144"/>
      <c r="G95" s="697">
        <f>3116.96+2643.41</f>
        <v>5760.37</v>
      </c>
      <c r="H95" s="308"/>
      <c r="I95" s="316"/>
      <c r="J95" s="54"/>
      <c r="K95" s="54"/>
      <c r="L95" s="54"/>
      <c r="M95" s="54"/>
      <c r="N95" s="54"/>
      <c r="O95" s="54"/>
      <c r="P95" s="54"/>
      <c r="Q95" s="54"/>
    </row>
    <row r="96" spans="1:17" s="55" customFormat="1" ht="30" x14ac:dyDescent="0.2">
      <c r="A96" s="34"/>
      <c r="B96" s="695">
        <v>4222</v>
      </c>
      <c r="C96" s="268"/>
      <c r="D96" s="698" t="s">
        <v>132</v>
      </c>
      <c r="E96" s="144">
        <v>0</v>
      </c>
      <c r="F96" s="144"/>
      <c r="G96" s="320">
        <v>0</v>
      </c>
      <c r="H96" s="308" t="e">
        <f t="shared" si="18"/>
        <v>#DIV/0!</v>
      </c>
      <c r="I96" s="316"/>
      <c r="J96" s="54"/>
      <c r="K96" s="54"/>
      <c r="L96" s="54"/>
      <c r="M96" s="54"/>
      <c r="N96" s="54"/>
      <c r="O96" s="54"/>
      <c r="P96" s="54"/>
      <c r="Q96" s="54"/>
    </row>
    <row r="97" spans="1:17" s="55" customFormat="1" ht="30" x14ac:dyDescent="0.2">
      <c r="A97" s="34"/>
      <c r="B97" s="695">
        <v>4226</v>
      </c>
      <c r="C97" s="268"/>
      <c r="D97" s="698" t="s">
        <v>133</v>
      </c>
      <c r="E97" s="144">
        <v>0</v>
      </c>
      <c r="F97" s="144"/>
      <c r="G97" s="320">
        <v>0</v>
      </c>
      <c r="H97" s="308" t="e">
        <f t="shared" si="18"/>
        <v>#DIV/0!</v>
      </c>
      <c r="I97" s="316"/>
      <c r="J97" s="54"/>
      <c r="K97" s="54"/>
      <c r="L97" s="54"/>
      <c r="M97" s="54"/>
      <c r="N97" s="54"/>
      <c r="O97" s="54"/>
      <c r="P97" s="54"/>
      <c r="Q97" s="54"/>
    </row>
    <row r="98" spans="1:17" s="55" customFormat="1" ht="45" x14ac:dyDescent="0.2">
      <c r="A98" s="34"/>
      <c r="B98" s="695">
        <v>4227</v>
      </c>
      <c r="C98" s="268"/>
      <c r="D98" s="698" t="s">
        <v>134</v>
      </c>
      <c r="E98" s="144">
        <v>0</v>
      </c>
      <c r="F98" s="144"/>
      <c r="G98" s="331">
        <v>103258.08</v>
      </c>
      <c r="H98" s="308"/>
      <c r="I98" s="316"/>
      <c r="J98" s="54"/>
      <c r="K98" s="54"/>
      <c r="L98" s="54"/>
      <c r="M98" s="54"/>
      <c r="N98" s="54"/>
      <c r="O98" s="54"/>
      <c r="P98" s="54"/>
      <c r="Q98" s="54"/>
    </row>
    <row r="99" spans="1:17" s="55" customFormat="1" ht="60" x14ac:dyDescent="0.2">
      <c r="A99" s="34"/>
      <c r="B99" s="362">
        <v>45</v>
      </c>
      <c r="C99" s="358"/>
      <c r="D99" s="363" t="s">
        <v>135</v>
      </c>
      <c r="E99" s="360">
        <f t="shared" ref="E99:G100" si="19">E100</f>
        <v>0</v>
      </c>
      <c r="F99" s="364">
        <v>0</v>
      </c>
      <c r="G99" s="306">
        <f t="shared" si="19"/>
        <v>0</v>
      </c>
      <c r="H99" s="306" t="e">
        <f t="shared" si="18"/>
        <v>#DIV/0!</v>
      </c>
      <c r="I99" s="361"/>
      <c r="J99" s="54"/>
      <c r="K99" s="54"/>
      <c r="L99" s="54"/>
      <c r="M99" s="54"/>
      <c r="N99" s="54"/>
      <c r="O99" s="54"/>
      <c r="P99" s="54"/>
      <c r="Q99" s="54"/>
    </row>
    <row r="100" spans="1:17" s="55" customFormat="1" ht="45" x14ac:dyDescent="0.2">
      <c r="A100" s="34"/>
      <c r="B100" s="325">
        <v>451</v>
      </c>
      <c r="C100" s="268"/>
      <c r="D100" s="312" t="s">
        <v>136</v>
      </c>
      <c r="E100" s="144">
        <f t="shared" si="19"/>
        <v>0</v>
      </c>
      <c r="F100" s="144"/>
      <c r="G100" s="308">
        <f t="shared" si="19"/>
        <v>0</v>
      </c>
      <c r="H100" s="308" t="e">
        <f t="shared" si="18"/>
        <v>#DIV/0!</v>
      </c>
      <c r="I100" s="316"/>
      <c r="J100" s="54"/>
      <c r="K100" s="54"/>
      <c r="L100" s="54"/>
      <c r="M100" s="54"/>
      <c r="N100" s="54"/>
      <c r="O100" s="54"/>
      <c r="P100" s="54"/>
      <c r="Q100" s="54"/>
    </row>
    <row r="101" spans="1:17" s="55" customFormat="1" ht="45" x14ac:dyDescent="0.2">
      <c r="A101" s="34"/>
      <c r="B101" s="325">
        <v>4511</v>
      </c>
      <c r="C101" s="268"/>
      <c r="D101" s="312" t="s">
        <v>136</v>
      </c>
      <c r="E101" s="144">
        <v>0</v>
      </c>
      <c r="F101" s="144"/>
      <c r="G101" s="332">
        <v>0</v>
      </c>
      <c r="H101" s="308" t="e">
        <f t="shared" si="18"/>
        <v>#DIV/0!</v>
      </c>
      <c r="I101" s="316"/>
      <c r="J101" s="54"/>
      <c r="K101" s="54"/>
      <c r="L101" s="54"/>
      <c r="M101" s="54"/>
      <c r="N101" s="54"/>
      <c r="O101" s="54"/>
      <c r="P101" s="54"/>
      <c r="Q101" s="54"/>
    </row>
    <row r="102" spans="1:17" s="53" customFormat="1" ht="21" x14ac:dyDescent="0.2">
      <c r="A102" s="44"/>
      <c r="B102" s="397" t="s">
        <v>137</v>
      </c>
      <c r="C102" s="42" t="s">
        <v>72</v>
      </c>
      <c r="D102" s="43" t="s">
        <v>138</v>
      </c>
      <c r="E102" s="85">
        <f>SUM(E56,E64,E89,E92)</f>
        <v>577851.05000000005</v>
      </c>
      <c r="F102" s="85">
        <f t="shared" ref="F102:G102" si="20">SUM(F56,F64,F89,F92)</f>
        <v>771967</v>
      </c>
      <c r="G102" s="85">
        <f t="shared" si="20"/>
        <v>744477.13</v>
      </c>
      <c r="H102" s="104">
        <f t="shared" si="14"/>
        <v>128.83547239379419</v>
      </c>
      <c r="I102" s="104">
        <f t="shared" si="15"/>
        <v>96.438983790757888</v>
      </c>
      <c r="J102" s="52"/>
      <c r="K102" s="52"/>
      <c r="L102" s="52"/>
      <c r="M102" s="52"/>
      <c r="N102" s="52"/>
      <c r="O102" s="52"/>
      <c r="P102" s="52"/>
      <c r="Q102" s="52"/>
    </row>
    <row r="103" spans="1:17" s="53" customFormat="1" x14ac:dyDescent="0.2">
      <c r="A103" s="303"/>
      <c r="B103" s="302">
        <v>31</v>
      </c>
      <c r="C103" s="303"/>
      <c r="D103" s="304" t="s">
        <v>89</v>
      </c>
      <c r="E103" s="305">
        <f>SUM(E104)</f>
        <v>0</v>
      </c>
      <c r="F103" s="305">
        <v>0</v>
      </c>
      <c r="G103" s="305">
        <f>SUM(G104)</f>
        <v>0</v>
      </c>
      <c r="H103" s="306" t="e">
        <f t="shared" si="14"/>
        <v>#DIV/0!</v>
      </c>
      <c r="I103" s="403" t="e">
        <f t="shared" si="15"/>
        <v>#DIV/0!</v>
      </c>
      <c r="J103" s="52"/>
      <c r="K103" s="52"/>
      <c r="L103" s="52"/>
      <c r="M103" s="52"/>
      <c r="N103" s="52"/>
      <c r="O103" s="52"/>
      <c r="P103" s="52"/>
      <c r="Q103" s="52"/>
    </row>
    <row r="104" spans="1:17" s="55" customFormat="1" ht="30" x14ac:dyDescent="0.2">
      <c r="A104" s="270"/>
      <c r="B104" s="307" t="s">
        <v>92</v>
      </c>
      <c r="C104" s="268"/>
      <c r="D104" s="334" t="s">
        <v>93</v>
      </c>
      <c r="E104" s="308">
        <f>SUM(E105)</f>
        <v>0</v>
      </c>
      <c r="F104" s="308"/>
      <c r="G104" s="308">
        <f>SUM(G105)</f>
        <v>0</v>
      </c>
      <c r="H104" s="144" t="e">
        <f t="shared" si="14"/>
        <v>#DIV/0!</v>
      </c>
      <c r="I104" s="144"/>
      <c r="J104" s="54"/>
      <c r="K104" s="54"/>
      <c r="L104" s="54"/>
      <c r="M104" s="54"/>
      <c r="N104" s="54"/>
      <c r="O104" s="54"/>
      <c r="P104" s="54"/>
      <c r="Q104" s="54"/>
    </row>
    <row r="105" spans="1:17" s="55" customFormat="1" ht="30" x14ac:dyDescent="0.2">
      <c r="A105" s="268"/>
      <c r="B105" s="309" t="s">
        <v>94</v>
      </c>
      <c r="C105" s="268"/>
      <c r="D105" s="315" t="s">
        <v>93</v>
      </c>
      <c r="E105" s="144"/>
      <c r="F105" s="144"/>
      <c r="G105" s="144">
        <f>SUM(POSEBNI_DIO_!D55)</f>
        <v>0</v>
      </c>
      <c r="H105" s="308" t="e">
        <f t="shared" si="14"/>
        <v>#DIV/0!</v>
      </c>
      <c r="I105" s="308"/>
      <c r="J105" s="54"/>
      <c r="K105" s="54"/>
      <c r="L105" s="54"/>
      <c r="M105" s="54"/>
      <c r="N105" s="54"/>
      <c r="O105" s="54"/>
      <c r="P105" s="54"/>
      <c r="Q105" s="54"/>
    </row>
    <row r="106" spans="1:17" s="53" customFormat="1" x14ac:dyDescent="0.2">
      <c r="A106" s="303"/>
      <c r="B106" s="302">
        <v>32</v>
      </c>
      <c r="C106" s="303"/>
      <c r="D106" s="304" t="s">
        <v>98</v>
      </c>
      <c r="E106" s="305">
        <f>SUM(E107,E110,E115,E122,E124)</f>
        <v>42316.57</v>
      </c>
      <c r="F106" s="305">
        <v>72730</v>
      </c>
      <c r="G106" s="305">
        <f t="shared" ref="G106" si="21">SUM(G107,G110,G115,G122,G124)</f>
        <v>52960.340000000004</v>
      </c>
      <c r="H106" s="306">
        <f t="shared" si="14"/>
        <v>125.15272386207106</v>
      </c>
      <c r="I106" s="306">
        <f t="shared" si="15"/>
        <v>72.817736834868697</v>
      </c>
      <c r="J106" s="52"/>
      <c r="K106" s="52"/>
      <c r="L106" s="52"/>
      <c r="M106" s="52"/>
      <c r="N106" s="52"/>
      <c r="O106" s="52"/>
      <c r="P106" s="52"/>
      <c r="Q106" s="52"/>
    </row>
    <row r="107" spans="1:17" s="53" customFormat="1" ht="30" x14ac:dyDescent="0.2">
      <c r="A107" s="303"/>
      <c r="B107" s="302" t="s">
        <v>139</v>
      </c>
      <c r="C107" s="303"/>
      <c r="D107" s="334" t="s">
        <v>99</v>
      </c>
      <c r="E107" s="305">
        <f>SUM(E108,E109)</f>
        <v>3914.69</v>
      </c>
      <c r="F107" s="305"/>
      <c r="G107" s="305">
        <f>SUM(G108,G109)</f>
        <v>0</v>
      </c>
      <c r="H107" s="306">
        <f t="shared" si="14"/>
        <v>0</v>
      </c>
      <c r="I107" s="306"/>
      <c r="J107" s="52"/>
      <c r="K107" s="52"/>
      <c r="L107" s="52"/>
      <c r="M107" s="52"/>
      <c r="N107" s="52"/>
      <c r="O107" s="52"/>
      <c r="P107" s="52"/>
      <c r="Q107" s="52"/>
    </row>
    <row r="108" spans="1:17" s="53" customFormat="1" x14ac:dyDescent="0.2">
      <c r="A108" s="303"/>
      <c r="B108" s="302" t="s">
        <v>100</v>
      </c>
      <c r="C108" s="303"/>
      <c r="D108" s="268" t="s">
        <v>101</v>
      </c>
      <c r="E108" s="305">
        <v>3387.09</v>
      </c>
      <c r="F108" s="305"/>
      <c r="G108" s="305">
        <v>0</v>
      </c>
      <c r="H108" s="306">
        <f t="shared" si="14"/>
        <v>0</v>
      </c>
      <c r="I108" s="306"/>
      <c r="J108" s="52"/>
      <c r="K108" s="52"/>
      <c r="L108" s="52"/>
      <c r="M108" s="52"/>
      <c r="N108" s="52"/>
      <c r="O108" s="52"/>
      <c r="P108" s="52"/>
      <c r="Q108" s="52"/>
    </row>
    <row r="109" spans="1:17" s="53" customFormat="1" ht="45" x14ac:dyDescent="0.2">
      <c r="A109" s="303"/>
      <c r="B109" s="302" t="s">
        <v>104</v>
      </c>
      <c r="C109" s="303"/>
      <c r="D109" s="699" t="s">
        <v>140</v>
      </c>
      <c r="E109" s="305">
        <v>527.6</v>
      </c>
      <c r="F109" s="305"/>
      <c r="G109" s="305"/>
      <c r="H109" s="306">
        <f t="shared" si="14"/>
        <v>0</v>
      </c>
      <c r="I109" s="306"/>
      <c r="J109" s="52"/>
      <c r="K109" s="52"/>
      <c r="L109" s="52"/>
      <c r="M109" s="52"/>
      <c r="N109" s="52"/>
      <c r="O109" s="52"/>
      <c r="P109" s="52"/>
      <c r="Q109" s="52"/>
    </row>
    <row r="110" spans="1:17" s="53" customFormat="1" ht="30" x14ac:dyDescent="0.2">
      <c r="A110" s="270"/>
      <c r="B110" s="307">
        <v>322</v>
      </c>
      <c r="C110" s="270"/>
      <c r="D110" s="334" t="s">
        <v>106</v>
      </c>
      <c r="E110" s="264">
        <f>SUM(E111,E112,E113,E114,)</f>
        <v>1291.9099999999999</v>
      </c>
      <c r="F110" s="264"/>
      <c r="G110" s="264">
        <f>SUM(G111,G112,G113,G114)</f>
        <v>3414.57</v>
      </c>
      <c r="H110" s="144">
        <f t="shared" si="14"/>
        <v>264.30401498556404</v>
      </c>
      <c r="I110" s="144"/>
      <c r="J110" s="52"/>
      <c r="K110" s="52"/>
      <c r="L110" s="52"/>
      <c r="M110" s="52"/>
      <c r="N110" s="52"/>
      <c r="O110" s="52"/>
      <c r="P110" s="52"/>
      <c r="Q110" s="52"/>
    </row>
    <row r="111" spans="1:17" s="53" customFormat="1" x14ac:dyDescent="0.2">
      <c r="A111" s="268"/>
      <c r="B111" s="309" t="s">
        <v>141</v>
      </c>
      <c r="C111" s="268"/>
      <c r="D111" s="268" t="s">
        <v>107</v>
      </c>
      <c r="E111" s="148">
        <v>583.91</v>
      </c>
      <c r="F111" s="148"/>
      <c r="G111" s="148">
        <v>3414.57</v>
      </c>
      <c r="H111" s="144">
        <f t="shared" si="14"/>
        <v>584.77676354232676</v>
      </c>
      <c r="I111" s="144"/>
      <c r="J111" s="52"/>
      <c r="K111" s="52"/>
      <c r="L111" s="52"/>
      <c r="M111" s="52"/>
      <c r="N111" s="52"/>
      <c r="O111" s="52"/>
      <c r="P111" s="52"/>
      <c r="Q111" s="52"/>
    </row>
    <row r="112" spans="1:17" s="62" customFormat="1" x14ac:dyDescent="0.2">
      <c r="A112" s="268"/>
      <c r="B112" s="309" t="s">
        <v>142</v>
      </c>
      <c r="C112" s="268"/>
      <c r="D112" s="268" t="s">
        <v>108</v>
      </c>
      <c r="E112" s="148">
        <v>0</v>
      </c>
      <c r="F112" s="148"/>
      <c r="G112" s="148">
        <f>SUM(POSEBNI_DIO_!D62)</f>
        <v>0</v>
      </c>
      <c r="H112" s="144" t="e">
        <f t="shared" si="14"/>
        <v>#DIV/0!</v>
      </c>
      <c r="I112" s="144"/>
      <c r="J112" s="61"/>
      <c r="K112" s="61"/>
      <c r="L112" s="61"/>
      <c r="M112" s="61"/>
      <c r="N112" s="61"/>
      <c r="O112" s="61"/>
      <c r="P112" s="61"/>
      <c r="Q112" s="61"/>
    </row>
    <row r="113" spans="1:17" s="53" customFormat="1" ht="45" x14ac:dyDescent="0.2">
      <c r="A113" s="268"/>
      <c r="B113" s="309" t="s">
        <v>143</v>
      </c>
      <c r="C113" s="268"/>
      <c r="D113" s="315" t="s">
        <v>109</v>
      </c>
      <c r="E113" s="148">
        <v>354</v>
      </c>
      <c r="F113" s="148"/>
      <c r="G113" s="148"/>
      <c r="H113" s="314">
        <f t="shared" si="14"/>
        <v>0</v>
      </c>
      <c r="I113" s="314"/>
      <c r="J113" s="52"/>
      <c r="K113" s="52"/>
      <c r="L113" s="52"/>
      <c r="M113" s="52"/>
      <c r="N113" s="52"/>
      <c r="O113" s="52"/>
      <c r="P113" s="52"/>
      <c r="Q113" s="52"/>
    </row>
    <row r="114" spans="1:17" s="53" customFormat="1" ht="30" x14ac:dyDescent="0.2">
      <c r="A114" s="268"/>
      <c r="B114" s="309" t="s">
        <v>144</v>
      </c>
      <c r="C114" s="268"/>
      <c r="D114" s="315" t="s">
        <v>110</v>
      </c>
      <c r="E114" s="148">
        <v>354</v>
      </c>
      <c r="F114" s="148"/>
      <c r="G114" s="148"/>
      <c r="H114" s="314">
        <f t="shared" si="14"/>
        <v>0</v>
      </c>
      <c r="I114" s="314"/>
      <c r="J114" s="52"/>
      <c r="K114" s="52"/>
      <c r="L114" s="52"/>
      <c r="M114" s="52"/>
      <c r="N114" s="52"/>
      <c r="O114" s="52"/>
      <c r="P114" s="52"/>
      <c r="Q114" s="52"/>
    </row>
    <row r="115" spans="1:17" s="53" customFormat="1" x14ac:dyDescent="0.2">
      <c r="A115" s="268"/>
      <c r="B115" s="307" t="s">
        <v>145</v>
      </c>
      <c r="C115" s="270"/>
      <c r="D115" s="334" t="s">
        <v>111</v>
      </c>
      <c r="E115" s="264">
        <f>SUM(E116,E117,E118,E119,E120,E121)</f>
        <v>31589.800000000003</v>
      </c>
      <c r="F115" s="264"/>
      <c r="G115" s="264">
        <f>SUM(G116:G121)</f>
        <v>31980.28</v>
      </c>
      <c r="H115" s="316">
        <f t="shared" si="14"/>
        <v>101.23609519528453</v>
      </c>
      <c r="I115" s="316"/>
      <c r="J115" s="52"/>
      <c r="K115" s="52"/>
      <c r="L115" s="52"/>
      <c r="M115" s="52"/>
      <c r="N115" s="52"/>
      <c r="O115" s="52"/>
      <c r="P115" s="52"/>
      <c r="Q115" s="52"/>
    </row>
    <row r="116" spans="1:17" s="53" customFormat="1" ht="30" x14ac:dyDescent="0.2">
      <c r="A116" s="268"/>
      <c r="B116" s="664" t="s">
        <v>146</v>
      </c>
      <c r="C116" s="270"/>
      <c r="D116" s="665" t="s">
        <v>147</v>
      </c>
      <c r="E116" s="666"/>
      <c r="F116" s="264"/>
      <c r="G116" s="663">
        <v>7232.4</v>
      </c>
      <c r="H116" s="316"/>
      <c r="I116" s="316"/>
      <c r="J116" s="52"/>
      <c r="K116" s="52"/>
      <c r="L116" s="52"/>
      <c r="M116" s="52"/>
      <c r="N116" s="52"/>
      <c r="O116" s="52"/>
      <c r="P116" s="52"/>
      <c r="Q116" s="52"/>
    </row>
    <row r="117" spans="1:17" s="53" customFormat="1" ht="45" x14ac:dyDescent="0.2">
      <c r="A117" s="268"/>
      <c r="B117" s="664" t="s">
        <v>148</v>
      </c>
      <c r="C117" s="270"/>
      <c r="D117" s="665" t="s">
        <v>149</v>
      </c>
      <c r="E117" s="666"/>
      <c r="F117" s="264"/>
      <c r="G117" s="663"/>
      <c r="H117" s="316"/>
      <c r="I117" s="316"/>
      <c r="J117" s="52"/>
      <c r="K117" s="52"/>
      <c r="L117" s="52"/>
      <c r="M117" s="52"/>
      <c r="N117" s="52"/>
      <c r="O117" s="52"/>
      <c r="P117" s="52"/>
      <c r="Q117" s="52"/>
    </row>
    <row r="118" spans="1:17" s="53" customFormat="1" ht="30" x14ac:dyDescent="0.2">
      <c r="A118" s="268"/>
      <c r="B118" s="664" t="s">
        <v>150</v>
      </c>
      <c r="C118" s="270"/>
      <c r="D118" s="665" t="s">
        <v>114</v>
      </c>
      <c r="E118" s="666">
        <v>7480.58</v>
      </c>
      <c r="F118" s="264"/>
      <c r="G118" s="700">
        <v>8658.2099999999991</v>
      </c>
      <c r="H118" s="314">
        <f t="shared" si="14"/>
        <v>115.74249590272412</v>
      </c>
      <c r="I118" s="316"/>
      <c r="J118" s="52"/>
      <c r="K118" s="52"/>
      <c r="L118" s="52"/>
      <c r="M118" s="52"/>
      <c r="N118" s="52"/>
      <c r="O118" s="52"/>
      <c r="P118" s="52"/>
      <c r="Q118" s="52"/>
    </row>
    <row r="119" spans="1:17" s="53" customFormat="1" ht="30" x14ac:dyDescent="0.2">
      <c r="A119" s="268"/>
      <c r="B119" s="701" t="s">
        <v>151</v>
      </c>
      <c r="C119" s="299"/>
      <c r="D119" s="702" t="s">
        <v>116</v>
      </c>
      <c r="E119" s="703">
        <v>1862.5</v>
      </c>
      <c r="F119" s="301"/>
      <c r="G119" s="704">
        <v>1599.3</v>
      </c>
      <c r="H119" s="314">
        <f t="shared" si="14"/>
        <v>85.868456375838917</v>
      </c>
      <c r="I119" s="516"/>
      <c r="J119" s="52"/>
      <c r="K119" s="52"/>
      <c r="L119" s="52"/>
      <c r="M119" s="52"/>
      <c r="N119" s="52"/>
      <c r="O119" s="52"/>
      <c r="P119" s="52"/>
      <c r="Q119" s="52"/>
    </row>
    <row r="120" spans="1:17" s="53" customFormat="1" ht="30" x14ac:dyDescent="0.2">
      <c r="A120" s="268"/>
      <c r="B120" s="309" t="s">
        <v>152</v>
      </c>
      <c r="C120" s="268"/>
      <c r="D120" s="515" t="s">
        <v>118</v>
      </c>
      <c r="E120" s="148">
        <v>18217.43</v>
      </c>
      <c r="F120" s="148"/>
      <c r="G120" s="320">
        <v>11391.88</v>
      </c>
      <c r="H120" s="518">
        <f t="shared" si="14"/>
        <v>62.532860013734094</v>
      </c>
      <c r="I120" s="316"/>
      <c r="J120" s="52"/>
      <c r="K120" s="52"/>
      <c r="L120" s="52"/>
      <c r="M120" s="52"/>
      <c r="N120" s="52"/>
      <c r="O120" s="52"/>
      <c r="P120" s="52"/>
      <c r="Q120" s="52"/>
    </row>
    <row r="121" spans="1:17" s="53" customFormat="1" x14ac:dyDescent="0.2">
      <c r="A121" s="519"/>
      <c r="B121" s="520" t="s">
        <v>153</v>
      </c>
      <c r="C121" s="519"/>
      <c r="D121" s="517" t="s">
        <v>120</v>
      </c>
      <c r="E121" s="521">
        <v>4029.29</v>
      </c>
      <c r="F121" s="521"/>
      <c r="G121" s="331">
        <v>3098.49</v>
      </c>
      <c r="H121" s="522">
        <f t="shared" si="14"/>
        <v>76.899155930697461</v>
      </c>
      <c r="I121" s="523"/>
      <c r="J121" s="52"/>
      <c r="K121" s="52"/>
      <c r="L121" s="52"/>
      <c r="M121" s="52"/>
      <c r="N121" s="52"/>
      <c r="O121" s="52"/>
      <c r="P121" s="52"/>
      <c r="Q121" s="52"/>
    </row>
    <row r="122" spans="1:17" s="53" customFormat="1" ht="45" x14ac:dyDescent="0.2">
      <c r="A122" s="268"/>
      <c r="B122" s="311" t="s">
        <v>154</v>
      </c>
      <c r="C122" s="268"/>
      <c r="D122" s="525" t="s">
        <v>121</v>
      </c>
      <c r="E122" s="526">
        <f>SUM(E123)</f>
        <v>3341.36</v>
      </c>
      <c r="F122" s="148"/>
      <c r="G122" s="526">
        <f>SUM(G123)</f>
        <v>17068.45</v>
      </c>
      <c r="H122" s="316">
        <f t="shared" si="14"/>
        <v>510.82343716331076</v>
      </c>
      <c r="I122" s="316"/>
      <c r="J122" s="52"/>
      <c r="K122" s="52"/>
      <c r="L122" s="52"/>
      <c r="M122" s="52"/>
      <c r="N122" s="52"/>
      <c r="O122" s="52"/>
      <c r="P122" s="52"/>
      <c r="Q122" s="52"/>
    </row>
    <row r="123" spans="1:17" s="53" customFormat="1" ht="45" x14ac:dyDescent="0.2">
      <c r="A123" s="268"/>
      <c r="B123" s="309" t="s">
        <v>155</v>
      </c>
      <c r="C123" s="268"/>
      <c r="D123" s="524" t="s">
        <v>121</v>
      </c>
      <c r="E123" s="148">
        <v>3341.36</v>
      </c>
      <c r="F123" s="148"/>
      <c r="G123" s="144">
        <v>17068.45</v>
      </c>
      <c r="H123" s="518">
        <f t="shared" si="14"/>
        <v>510.82343716331076</v>
      </c>
      <c r="I123" s="316"/>
      <c r="J123" s="52"/>
      <c r="K123" s="52"/>
      <c r="L123" s="52"/>
      <c r="M123" s="52"/>
      <c r="N123" s="52"/>
      <c r="O123" s="52"/>
      <c r="P123" s="52"/>
      <c r="Q123" s="52"/>
    </row>
    <row r="124" spans="1:17" s="53" customFormat="1" ht="30" x14ac:dyDescent="0.2">
      <c r="A124" s="268"/>
      <c r="B124" s="311" t="s">
        <v>156</v>
      </c>
      <c r="C124" s="268"/>
      <c r="D124" s="524" t="s">
        <v>122</v>
      </c>
      <c r="E124" s="526">
        <f>SUM(E125)</f>
        <v>2178.81</v>
      </c>
      <c r="F124" s="148"/>
      <c r="G124" s="526">
        <f>SUM(G125)</f>
        <v>497.04</v>
      </c>
      <c r="H124" s="316">
        <f t="shared" si="14"/>
        <v>22.812452669117548</v>
      </c>
      <c r="I124" s="316"/>
      <c r="J124" s="52"/>
      <c r="K124" s="52"/>
      <c r="L124" s="52"/>
      <c r="M124" s="52"/>
      <c r="N124" s="52"/>
      <c r="O124" s="52"/>
      <c r="P124" s="52"/>
      <c r="Q124" s="52"/>
    </row>
    <row r="125" spans="1:17" s="53" customFormat="1" x14ac:dyDescent="0.2">
      <c r="A125" s="268"/>
      <c r="B125" s="309" t="s">
        <v>157</v>
      </c>
      <c r="C125" s="268"/>
      <c r="D125" s="524" t="s">
        <v>124</v>
      </c>
      <c r="E125" s="148">
        <v>2178.81</v>
      </c>
      <c r="F125" s="148"/>
      <c r="G125" s="144">
        <v>497.04</v>
      </c>
      <c r="H125" s="518">
        <f t="shared" si="14"/>
        <v>22.812452669117548</v>
      </c>
      <c r="I125" s="316"/>
      <c r="J125" s="52"/>
      <c r="K125" s="52"/>
      <c r="L125" s="52"/>
      <c r="M125" s="52"/>
      <c r="N125" s="52"/>
      <c r="O125" s="52"/>
      <c r="P125" s="52"/>
      <c r="Q125" s="52"/>
    </row>
    <row r="126" spans="1:17" s="53" customFormat="1" x14ac:dyDescent="0.2">
      <c r="A126" s="268"/>
      <c r="B126" s="311" t="s">
        <v>158</v>
      </c>
      <c r="C126" s="268"/>
      <c r="D126" s="524" t="s">
        <v>125</v>
      </c>
      <c r="E126" s="526">
        <f>E127</f>
        <v>10</v>
      </c>
      <c r="F126" s="148"/>
      <c r="G126" s="526">
        <f>G127</f>
        <v>113.3</v>
      </c>
      <c r="H126" s="318">
        <f t="shared" si="14"/>
        <v>1133</v>
      </c>
      <c r="I126" s="316"/>
      <c r="J126" s="52"/>
      <c r="K126" s="52"/>
      <c r="L126" s="52"/>
      <c r="M126" s="52"/>
      <c r="N126" s="52"/>
      <c r="O126" s="52"/>
      <c r="P126" s="52"/>
      <c r="Q126" s="52"/>
    </row>
    <row r="127" spans="1:17" s="53" customFormat="1" ht="30" x14ac:dyDescent="0.2">
      <c r="A127" s="268"/>
      <c r="B127" s="311" t="s">
        <v>159</v>
      </c>
      <c r="C127" s="268"/>
      <c r="D127" s="524" t="s">
        <v>126</v>
      </c>
      <c r="E127" s="148">
        <f>E128</f>
        <v>10</v>
      </c>
      <c r="F127" s="148"/>
      <c r="G127" s="526">
        <f>G128</f>
        <v>113.3</v>
      </c>
      <c r="H127" s="518">
        <f t="shared" si="14"/>
        <v>1133</v>
      </c>
      <c r="I127" s="316"/>
      <c r="J127" s="52"/>
      <c r="K127" s="52"/>
      <c r="L127" s="52"/>
      <c r="M127" s="52"/>
      <c r="N127" s="52"/>
      <c r="O127" s="52"/>
      <c r="P127" s="52"/>
      <c r="Q127" s="52"/>
    </row>
    <row r="128" spans="1:17" s="53" customFormat="1" ht="45" x14ac:dyDescent="0.2">
      <c r="A128" s="268"/>
      <c r="B128" s="309" t="s">
        <v>160</v>
      </c>
      <c r="C128" s="268"/>
      <c r="D128" s="524" t="s">
        <v>127</v>
      </c>
      <c r="E128" s="148">
        <v>10</v>
      </c>
      <c r="F128" s="148"/>
      <c r="G128" s="144">
        <v>113.3</v>
      </c>
      <c r="H128" s="518">
        <f t="shared" si="14"/>
        <v>1133</v>
      </c>
      <c r="I128" s="316"/>
      <c r="J128" s="52"/>
      <c r="K128" s="52"/>
      <c r="L128" s="52"/>
      <c r="M128" s="52"/>
      <c r="N128" s="52"/>
      <c r="O128" s="52"/>
      <c r="P128" s="52"/>
      <c r="Q128" s="52"/>
    </row>
    <row r="129" spans="1:17" s="53" customFormat="1" x14ac:dyDescent="0.2">
      <c r="A129" s="268"/>
      <c r="B129" s="311" t="s">
        <v>161</v>
      </c>
      <c r="C129" s="268"/>
      <c r="D129" s="524" t="s">
        <v>162</v>
      </c>
      <c r="E129" s="526">
        <f>E130</f>
        <v>6733.66</v>
      </c>
      <c r="F129" s="526"/>
      <c r="G129" s="526">
        <f>G130</f>
        <v>0</v>
      </c>
      <c r="H129" s="318">
        <f t="shared" si="14"/>
        <v>0</v>
      </c>
      <c r="I129" s="318" t="e">
        <f>SUM(G129/F129*100)</f>
        <v>#DIV/0!</v>
      </c>
      <c r="J129" s="52"/>
      <c r="K129" s="52"/>
      <c r="L129" s="52"/>
      <c r="M129" s="52"/>
      <c r="N129" s="52"/>
      <c r="O129" s="52"/>
      <c r="P129" s="52"/>
      <c r="Q129" s="52"/>
    </row>
    <row r="130" spans="1:17" s="53" customFormat="1" x14ac:dyDescent="0.2">
      <c r="A130" s="268"/>
      <c r="B130" s="311" t="s">
        <v>163</v>
      </c>
      <c r="C130" s="268"/>
      <c r="D130" s="524" t="s">
        <v>62</v>
      </c>
      <c r="E130" s="526">
        <f>E131</f>
        <v>6733.66</v>
      </c>
      <c r="F130" s="148"/>
      <c r="G130" s="526">
        <f>G131</f>
        <v>0</v>
      </c>
      <c r="H130" s="518">
        <f t="shared" si="14"/>
        <v>0</v>
      </c>
      <c r="I130" s="316"/>
      <c r="J130" s="52"/>
      <c r="K130" s="52"/>
      <c r="L130" s="52"/>
      <c r="M130" s="52"/>
      <c r="N130" s="52"/>
      <c r="O130" s="52"/>
      <c r="P130" s="52"/>
      <c r="Q130" s="52"/>
    </row>
    <row r="131" spans="1:17" s="53" customFormat="1" ht="30" x14ac:dyDescent="0.2">
      <c r="A131" s="268"/>
      <c r="B131" s="309" t="s">
        <v>164</v>
      </c>
      <c r="C131" s="268"/>
      <c r="D131" s="524" t="s">
        <v>165</v>
      </c>
      <c r="E131" s="148">
        <v>6733.66</v>
      </c>
      <c r="F131" s="148"/>
      <c r="G131" s="144"/>
      <c r="H131" s="518">
        <f t="shared" si="14"/>
        <v>0</v>
      </c>
      <c r="I131" s="316"/>
      <c r="J131" s="52"/>
      <c r="K131" s="52"/>
      <c r="L131" s="52"/>
      <c r="M131" s="52"/>
      <c r="N131" s="52"/>
      <c r="O131" s="52"/>
      <c r="P131" s="52"/>
      <c r="Q131" s="52"/>
    </row>
    <row r="132" spans="1:17" s="53" customFormat="1" ht="45" x14ac:dyDescent="0.2">
      <c r="A132" s="268"/>
      <c r="B132" s="311" t="s">
        <v>166</v>
      </c>
      <c r="C132" s="268"/>
      <c r="D132" s="524" t="s">
        <v>167</v>
      </c>
      <c r="E132" s="526">
        <f>E133</f>
        <v>239.81</v>
      </c>
      <c r="F132" s="148">
        <v>400</v>
      </c>
      <c r="G132" s="526"/>
      <c r="H132" s="318">
        <f t="shared" si="14"/>
        <v>0</v>
      </c>
      <c r="I132" s="316"/>
      <c r="J132" s="52"/>
      <c r="K132" s="52"/>
      <c r="L132" s="52"/>
      <c r="M132" s="52"/>
      <c r="N132" s="52"/>
      <c r="O132" s="52"/>
      <c r="P132" s="52"/>
      <c r="Q132" s="52"/>
    </row>
    <row r="133" spans="1:17" s="53" customFormat="1" ht="30" x14ac:dyDescent="0.2">
      <c r="A133" s="268"/>
      <c r="B133" s="311" t="s">
        <v>168</v>
      </c>
      <c r="C133" s="268"/>
      <c r="D133" s="524" t="s">
        <v>169</v>
      </c>
      <c r="E133" s="148">
        <f>E134</f>
        <v>239.81</v>
      </c>
      <c r="F133" s="148"/>
      <c r="G133" s="526"/>
      <c r="H133" s="318">
        <f t="shared" si="14"/>
        <v>0</v>
      </c>
      <c r="I133" s="316"/>
      <c r="J133" s="52"/>
      <c r="K133" s="52"/>
      <c r="L133" s="52"/>
      <c r="M133" s="52"/>
      <c r="N133" s="52"/>
      <c r="O133" s="52"/>
      <c r="P133" s="52"/>
      <c r="Q133" s="52"/>
    </row>
    <row r="134" spans="1:17" s="53" customFormat="1" x14ac:dyDescent="0.2">
      <c r="A134" s="268"/>
      <c r="B134" s="309" t="s">
        <v>170</v>
      </c>
      <c r="C134" s="268"/>
      <c r="D134" s="524" t="s">
        <v>171</v>
      </c>
      <c r="E134" s="148">
        <v>239.81</v>
      </c>
      <c r="F134" s="148"/>
      <c r="G134" s="144"/>
      <c r="H134" s="518">
        <f t="shared" si="14"/>
        <v>0</v>
      </c>
      <c r="I134" s="316"/>
      <c r="J134" s="52"/>
      <c r="K134" s="52"/>
      <c r="L134" s="52"/>
      <c r="M134" s="52"/>
      <c r="N134" s="52"/>
      <c r="O134" s="52"/>
      <c r="P134" s="52"/>
      <c r="Q134" s="52"/>
    </row>
    <row r="135" spans="1:17" s="53" customFormat="1" ht="45" x14ac:dyDescent="0.2">
      <c r="A135" s="268"/>
      <c r="B135" s="311" t="s">
        <v>172</v>
      </c>
      <c r="C135" s="268"/>
      <c r="D135" s="524" t="s">
        <v>173</v>
      </c>
      <c r="E135" s="526">
        <f>E136</f>
        <v>1360</v>
      </c>
      <c r="F135" s="526">
        <v>5200</v>
      </c>
      <c r="G135" s="526">
        <f>G136</f>
        <v>0</v>
      </c>
      <c r="H135" s="318">
        <f t="shared" si="14"/>
        <v>0</v>
      </c>
      <c r="I135" s="318">
        <f>SUM(G135/F135*100)</f>
        <v>0</v>
      </c>
      <c r="J135" s="52"/>
      <c r="K135" s="52"/>
      <c r="L135" s="52"/>
      <c r="M135" s="52"/>
      <c r="N135" s="52"/>
      <c r="O135" s="52"/>
      <c r="P135" s="52"/>
      <c r="Q135" s="52"/>
    </row>
    <row r="136" spans="1:17" s="53" customFormat="1" x14ac:dyDescent="0.2">
      <c r="A136" s="268"/>
      <c r="B136" s="311" t="s">
        <v>174</v>
      </c>
      <c r="C136" s="268"/>
      <c r="D136" s="524" t="s">
        <v>130</v>
      </c>
      <c r="E136" s="148">
        <f>+E137</f>
        <v>1360</v>
      </c>
      <c r="F136" s="148"/>
      <c r="G136" s="526">
        <f>G137</f>
        <v>0</v>
      </c>
      <c r="H136" s="318">
        <f t="shared" si="14"/>
        <v>0</v>
      </c>
      <c r="I136" s="316"/>
      <c r="J136" s="52"/>
      <c r="K136" s="52"/>
      <c r="L136" s="52"/>
      <c r="M136" s="52"/>
      <c r="N136" s="52"/>
      <c r="O136" s="52"/>
      <c r="P136" s="52"/>
      <c r="Q136" s="52"/>
    </row>
    <row r="137" spans="1:17" s="53" customFormat="1" ht="30" x14ac:dyDescent="0.2">
      <c r="A137" s="268"/>
      <c r="B137" s="309" t="s">
        <v>175</v>
      </c>
      <c r="C137" s="268"/>
      <c r="D137" s="524" t="s">
        <v>131</v>
      </c>
      <c r="E137" s="148">
        <v>1360</v>
      </c>
      <c r="F137" s="148"/>
      <c r="G137" s="144"/>
      <c r="H137" s="518">
        <f t="shared" si="14"/>
        <v>0</v>
      </c>
      <c r="I137" s="316"/>
      <c r="J137" s="52"/>
      <c r="K137" s="52"/>
      <c r="L137" s="52"/>
      <c r="M137" s="52"/>
      <c r="N137" s="52"/>
      <c r="O137" s="52"/>
      <c r="P137" s="52"/>
      <c r="Q137" s="52"/>
    </row>
    <row r="138" spans="1:17" s="55" customFormat="1" x14ac:dyDescent="0.2">
      <c r="A138" s="44"/>
      <c r="B138" s="41"/>
      <c r="C138" s="42" t="s">
        <v>59</v>
      </c>
      <c r="D138" s="43" t="s">
        <v>176</v>
      </c>
      <c r="E138" s="85">
        <f>SUM(E103,E106,E126,E129,E132,E135)</f>
        <v>50660.039999999994</v>
      </c>
      <c r="F138" s="85">
        <f t="shared" ref="F138:G138" si="22">SUM(F103,F106,F126,F129,F132,F135)</f>
        <v>78330</v>
      </c>
      <c r="G138" s="85">
        <f t="shared" si="22"/>
        <v>53073.640000000007</v>
      </c>
      <c r="H138" s="104">
        <f t="shared" si="14"/>
        <v>104.76430733177473</v>
      </c>
      <c r="I138" s="104">
        <f t="shared" si="15"/>
        <v>67.756466232605646</v>
      </c>
      <c r="J138" s="54"/>
      <c r="K138" s="54"/>
      <c r="L138" s="54"/>
      <c r="M138" s="54"/>
      <c r="N138" s="54"/>
      <c r="O138" s="54"/>
      <c r="P138" s="54"/>
      <c r="Q138" s="54"/>
    </row>
    <row r="139" spans="1:17" s="55" customFormat="1" x14ac:dyDescent="0.2">
      <c r="A139" s="303"/>
      <c r="B139" s="302">
        <v>31</v>
      </c>
      <c r="C139" s="303"/>
      <c r="D139" s="304" t="s">
        <v>89</v>
      </c>
      <c r="E139" s="305">
        <f>SUM(E142,E140,E144)</f>
        <v>0</v>
      </c>
      <c r="F139" s="305">
        <v>0</v>
      </c>
      <c r="G139" s="305">
        <f>SUM(G142)</f>
        <v>0</v>
      </c>
      <c r="H139" s="306" t="e">
        <f t="shared" si="14"/>
        <v>#DIV/0!</v>
      </c>
      <c r="I139" s="306" t="e">
        <f t="shared" si="15"/>
        <v>#DIV/0!</v>
      </c>
      <c r="J139" s="54"/>
      <c r="K139" s="54"/>
      <c r="L139" s="54"/>
      <c r="M139" s="54"/>
      <c r="N139" s="54"/>
      <c r="O139" s="54"/>
      <c r="P139" s="54"/>
      <c r="Q139" s="54"/>
    </row>
    <row r="140" spans="1:17" s="55" customFormat="1" x14ac:dyDescent="0.2">
      <c r="A140" s="270"/>
      <c r="B140" s="307">
        <v>311</v>
      </c>
      <c r="C140" s="268"/>
      <c r="D140" s="270" t="s">
        <v>90</v>
      </c>
      <c r="E140" s="308">
        <f>SUM(E141)</f>
        <v>0</v>
      </c>
      <c r="F140" s="308"/>
      <c r="G140" s="308">
        <f>SUM(G141)</f>
        <v>0</v>
      </c>
      <c r="H140" s="144" t="e">
        <f t="shared" ref="H140:H141" si="23">SUM(G140/E140*100)</f>
        <v>#DIV/0!</v>
      </c>
      <c r="I140" s="144"/>
      <c r="J140" s="54"/>
      <c r="K140" s="54"/>
      <c r="L140" s="54"/>
      <c r="M140" s="54"/>
      <c r="N140" s="54"/>
      <c r="O140" s="54"/>
      <c r="P140" s="54"/>
      <c r="Q140" s="54"/>
    </row>
    <row r="141" spans="1:17" s="60" customFormat="1" x14ac:dyDescent="0.2">
      <c r="A141" s="268"/>
      <c r="B141" s="309">
        <v>3111</v>
      </c>
      <c r="C141" s="268"/>
      <c r="D141" s="268" t="s">
        <v>91</v>
      </c>
      <c r="E141" s="310"/>
      <c r="F141" s="144"/>
      <c r="G141" s="144">
        <v>0</v>
      </c>
      <c r="H141" s="308" t="e">
        <f t="shared" si="23"/>
        <v>#DIV/0!</v>
      </c>
      <c r="I141" s="308"/>
      <c r="J141" s="59"/>
      <c r="K141" s="59"/>
      <c r="L141" s="59"/>
      <c r="M141" s="59"/>
      <c r="N141" s="59"/>
      <c r="O141" s="59"/>
      <c r="P141" s="59"/>
      <c r="Q141" s="59"/>
    </row>
    <row r="142" spans="1:17" s="53" customFormat="1" x14ac:dyDescent="0.2">
      <c r="A142" s="270"/>
      <c r="B142" s="265">
        <v>312</v>
      </c>
      <c r="C142" s="270"/>
      <c r="D142" s="335" t="s">
        <v>93</v>
      </c>
      <c r="E142" s="145">
        <f>SUM(E143)</f>
        <v>0</v>
      </c>
      <c r="F142" s="145"/>
      <c r="G142" s="145">
        <f>SUM(G143)</f>
        <v>0</v>
      </c>
      <c r="H142" s="308" t="e">
        <f t="shared" si="14"/>
        <v>#DIV/0!</v>
      </c>
      <c r="I142" s="308"/>
      <c r="J142" s="52"/>
      <c r="K142" s="52"/>
      <c r="L142" s="52"/>
      <c r="M142" s="52"/>
      <c r="N142" s="52"/>
      <c r="O142" s="52"/>
      <c r="P142" s="52"/>
      <c r="Q142" s="52"/>
    </row>
    <row r="143" spans="1:17" s="55" customFormat="1" ht="15.75" customHeight="1" x14ac:dyDescent="0.2">
      <c r="A143" s="270"/>
      <c r="B143" s="267" t="s">
        <v>94</v>
      </c>
      <c r="C143" s="270"/>
      <c r="D143" s="336" t="s">
        <v>93</v>
      </c>
      <c r="E143" s="146"/>
      <c r="F143" s="146"/>
      <c r="G143" s="146">
        <v>0</v>
      </c>
      <c r="H143" s="144" t="e">
        <f t="shared" si="14"/>
        <v>#DIV/0!</v>
      </c>
      <c r="I143" s="144"/>
      <c r="J143" s="54"/>
      <c r="K143" s="54"/>
      <c r="L143" s="54"/>
      <c r="M143" s="54"/>
      <c r="N143" s="54"/>
      <c r="O143" s="54"/>
      <c r="P143" s="54"/>
      <c r="Q143" s="54"/>
    </row>
    <row r="144" spans="1:17" s="60" customFormat="1" x14ac:dyDescent="0.2">
      <c r="A144" s="270"/>
      <c r="B144" s="265">
        <v>313</v>
      </c>
      <c r="C144" s="270"/>
      <c r="D144" s="270" t="s">
        <v>95</v>
      </c>
      <c r="E144" s="145">
        <f>E145</f>
        <v>0</v>
      </c>
      <c r="F144" s="145"/>
      <c r="G144" s="145">
        <v>0</v>
      </c>
      <c r="H144" s="144" t="e">
        <f t="shared" ref="H144:H145" si="24">SUM(G144/E144*100)</f>
        <v>#DIV/0!</v>
      </c>
      <c r="I144" s="314"/>
      <c r="J144" s="59"/>
      <c r="K144" s="59"/>
      <c r="L144" s="59"/>
      <c r="M144" s="59"/>
      <c r="N144" s="59"/>
      <c r="O144" s="59"/>
      <c r="P144" s="59"/>
      <c r="Q144" s="59"/>
    </row>
    <row r="145" spans="1:17" s="53" customFormat="1" ht="45" x14ac:dyDescent="0.2">
      <c r="A145" s="34"/>
      <c r="B145" s="36">
        <v>3132</v>
      </c>
      <c r="C145" s="34"/>
      <c r="D145" s="514" t="s">
        <v>96</v>
      </c>
      <c r="E145" s="310">
        <v>0</v>
      </c>
      <c r="F145" s="146"/>
      <c r="G145" s="142"/>
      <c r="H145" s="84" t="e">
        <f t="shared" si="24"/>
        <v>#DIV/0!</v>
      </c>
      <c r="I145" s="103"/>
      <c r="J145" s="52"/>
      <c r="K145" s="52"/>
      <c r="L145" s="52"/>
      <c r="M145" s="52"/>
      <c r="N145" s="52"/>
      <c r="O145" s="52"/>
      <c r="P145" s="52"/>
      <c r="Q145" s="52"/>
    </row>
    <row r="146" spans="1:17" s="338" customFormat="1" ht="15.75" customHeight="1" x14ac:dyDescent="0.2">
      <c r="A146" s="303"/>
      <c r="B146" s="302">
        <v>32</v>
      </c>
      <c r="C146" s="303"/>
      <c r="D146" s="304" t="s">
        <v>98</v>
      </c>
      <c r="E146" s="305">
        <f>SUM(E147,E151,E156,E166,E168)</f>
        <v>0</v>
      </c>
      <c r="F146" s="305">
        <v>26600</v>
      </c>
      <c r="G146" s="305">
        <f>SUM(G147,G151,G156,G166,G168)</f>
        <v>266521.11</v>
      </c>
      <c r="H146" s="306" t="e">
        <f t="shared" si="14"/>
        <v>#DIV/0!</v>
      </c>
      <c r="I146" s="306">
        <f t="shared" si="15"/>
        <v>1001.959060150376</v>
      </c>
      <c r="J146" s="337"/>
      <c r="K146" s="337"/>
      <c r="L146" s="337"/>
      <c r="M146" s="337"/>
      <c r="N146" s="337"/>
      <c r="O146" s="337"/>
      <c r="P146" s="337"/>
      <c r="Q146" s="337"/>
    </row>
    <row r="147" spans="1:17" s="338" customFormat="1" x14ac:dyDescent="0.2">
      <c r="A147" s="270"/>
      <c r="B147" s="271">
        <v>321</v>
      </c>
      <c r="C147" s="270"/>
      <c r="D147" s="335" t="s">
        <v>99</v>
      </c>
      <c r="E147" s="308">
        <f>SUM(E148:E150)</f>
        <v>0</v>
      </c>
      <c r="F147" s="308"/>
      <c r="G147" s="308">
        <f>G148</f>
        <v>0</v>
      </c>
      <c r="H147" s="144" t="e">
        <f t="shared" si="14"/>
        <v>#DIV/0!</v>
      </c>
      <c r="I147" s="144"/>
      <c r="J147" s="337"/>
      <c r="K147" s="337"/>
      <c r="L147" s="337"/>
      <c r="M147" s="337"/>
      <c r="N147" s="337"/>
      <c r="O147" s="337"/>
      <c r="P147" s="337"/>
      <c r="Q147" s="337"/>
    </row>
    <row r="148" spans="1:17" s="340" customFormat="1" ht="15.75" customHeight="1" x14ac:dyDescent="0.2">
      <c r="A148" s="268"/>
      <c r="B148" s="272" t="s">
        <v>100</v>
      </c>
      <c r="C148" s="268"/>
      <c r="D148" s="336" t="s">
        <v>101</v>
      </c>
      <c r="E148" s="144">
        <v>0</v>
      </c>
      <c r="F148" s="144"/>
      <c r="G148" s="144">
        <v>0</v>
      </c>
      <c r="H148" s="144" t="e">
        <f t="shared" si="14"/>
        <v>#DIV/0!</v>
      </c>
      <c r="I148" s="144"/>
      <c r="J148" s="339"/>
      <c r="K148" s="707">
        <f>+G146-233384.95</f>
        <v>33136.159999999974</v>
      </c>
      <c r="L148" s="339"/>
      <c r="M148" s="339"/>
      <c r="N148" s="339"/>
      <c r="O148" s="339"/>
      <c r="P148" s="339"/>
      <c r="Q148" s="339"/>
    </row>
    <row r="149" spans="1:17" s="338" customFormat="1" ht="45" x14ac:dyDescent="0.2">
      <c r="A149" s="268"/>
      <c r="B149" s="272" t="s">
        <v>102</v>
      </c>
      <c r="C149" s="268"/>
      <c r="D149" s="269" t="s">
        <v>103</v>
      </c>
      <c r="E149" s="144">
        <v>0</v>
      </c>
      <c r="F149" s="144"/>
      <c r="G149" s="144">
        <f>SUM(POSEBNI_DIO_!D92)</f>
        <v>0</v>
      </c>
      <c r="H149" s="144" t="e">
        <f t="shared" si="14"/>
        <v>#DIV/0!</v>
      </c>
      <c r="I149" s="308"/>
      <c r="J149" s="337"/>
      <c r="K149" s="337"/>
      <c r="L149" s="337"/>
      <c r="M149" s="337"/>
      <c r="N149" s="337"/>
      <c r="O149" s="337"/>
      <c r="P149" s="337"/>
      <c r="Q149" s="337"/>
    </row>
    <row r="150" spans="1:17" s="338" customFormat="1" ht="31.5" x14ac:dyDescent="0.2">
      <c r="A150" s="268"/>
      <c r="B150" s="272">
        <v>3213</v>
      </c>
      <c r="C150" s="268"/>
      <c r="D150" s="341" t="s">
        <v>177</v>
      </c>
      <c r="E150" s="144">
        <v>0</v>
      </c>
      <c r="F150" s="144"/>
      <c r="G150" s="144">
        <v>0</v>
      </c>
      <c r="H150" s="144" t="e">
        <f t="shared" si="14"/>
        <v>#DIV/0!</v>
      </c>
      <c r="I150" s="308"/>
      <c r="J150" s="337"/>
      <c r="K150" s="337"/>
      <c r="L150" s="337"/>
      <c r="M150" s="337"/>
      <c r="N150" s="337"/>
      <c r="O150" s="337"/>
      <c r="P150" s="337"/>
      <c r="Q150" s="337"/>
    </row>
    <row r="151" spans="1:17" s="338" customFormat="1" ht="31.5" customHeight="1" x14ac:dyDescent="0.2">
      <c r="A151" s="270"/>
      <c r="B151" s="271">
        <v>322</v>
      </c>
      <c r="C151" s="270"/>
      <c r="D151" s="266" t="s">
        <v>106</v>
      </c>
      <c r="E151" s="308">
        <f>SUM(E152:E155)</f>
        <v>0</v>
      </c>
      <c r="F151" s="308"/>
      <c r="G151" s="308">
        <f>SUM(POSEBNI_DIO_!D94)</f>
        <v>0</v>
      </c>
      <c r="H151" s="144" t="e">
        <f t="shared" si="14"/>
        <v>#DIV/0!</v>
      </c>
      <c r="I151" s="144"/>
      <c r="J151" s="337"/>
      <c r="K151" s="337"/>
      <c r="L151" s="337"/>
      <c r="M151" s="337"/>
      <c r="N151" s="337"/>
      <c r="O151" s="337"/>
      <c r="P151" s="337"/>
      <c r="Q151" s="337"/>
    </row>
    <row r="152" spans="1:17" s="338" customFormat="1" ht="45" x14ac:dyDescent="0.2">
      <c r="A152" s="268"/>
      <c r="B152" s="272" t="s">
        <v>141</v>
      </c>
      <c r="C152" s="268"/>
      <c r="D152" s="510" t="s">
        <v>107</v>
      </c>
      <c r="E152" s="144">
        <v>0</v>
      </c>
      <c r="F152" s="144"/>
      <c r="G152" s="144">
        <v>0</v>
      </c>
      <c r="H152" s="144" t="e">
        <f t="shared" si="14"/>
        <v>#DIV/0!</v>
      </c>
      <c r="I152" s="144"/>
      <c r="J152" s="337"/>
      <c r="K152" s="337"/>
      <c r="L152" s="337"/>
      <c r="M152" s="337"/>
      <c r="N152" s="337"/>
      <c r="O152" s="337"/>
      <c r="P152" s="337"/>
      <c r="Q152" s="337"/>
    </row>
    <row r="153" spans="1:17" s="340" customFormat="1" ht="15.75" customHeight="1" x14ac:dyDescent="0.2">
      <c r="A153" s="268"/>
      <c r="B153" s="272" t="s">
        <v>142</v>
      </c>
      <c r="C153" s="268"/>
      <c r="D153" s="336" t="s">
        <v>108</v>
      </c>
      <c r="E153" s="144">
        <v>0</v>
      </c>
      <c r="F153" s="144"/>
      <c r="G153" s="144">
        <v>0</v>
      </c>
      <c r="H153" s="144" t="e">
        <f t="shared" si="14"/>
        <v>#DIV/0!</v>
      </c>
      <c r="I153" s="144"/>
      <c r="J153" s="339"/>
      <c r="K153" s="339"/>
      <c r="L153" s="339"/>
      <c r="M153" s="339"/>
      <c r="N153" s="339"/>
      <c r="O153" s="339"/>
      <c r="P153" s="339"/>
      <c r="Q153" s="339"/>
    </row>
    <row r="154" spans="1:17" s="338" customFormat="1" ht="45" x14ac:dyDescent="0.2">
      <c r="A154" s="268"/>
      <c r="B154" s="272" t="s">
        <v>143</v>
      </c>
      <c r="C154" s="268"/>
      <c r="D154" s="269" t="s">
        <v>109</v>
      </c>
      <c r="E154" s="144">
        <v>0</v>
      </c>
      <c r="F154" s="144"/>
      <c r="G154" s="144">
        <v>0</v>
      </c>
      <c r="H154" s="144" t="e">
        <f t="shared" si="14"/>
        <v>#DIV/0!</v>
      </c>
      <c r="I154" s="308"/>
      <c r="J154" s="337"/>
      <c r="K154" s="337"/>
      <c r="L154" s="337"/>
      <c r="M154" s="337"/>
      <c r="N154" s="337"/>
      <c r="O154" s="337"/>
      <c r="P154" s="337"/>
      <c r="Q154" s="337"/>
    </row>
    <row r="155" spans="1:17" s="338" customFormat="1" ht="31.5" x14ac:dyDescent="0.2">
      <c r="A155" s="268"/>
      <c r="B155" s="272">
        <v>3225</v>
      </c>
      <c r="C155" s="268"/>
      <c r="D155" s="341" t="s">
        <v>110</v>
      </c>
      <c r="E155" s="144">
        <v>0</v>
      </c>
      <c r="F155" s="144"/>
      <c r="G155" s="144">
        <v>0</v>
      </c>
      <c r="H155" s="144" t="e">
        <f t="shared" si="14"/>
        <v>#DIV/0!</v>
      </c>
      <c r="I155" s="308"/>
      <c r="J155" s="337"/>
      <c r="K155" s="337"/>
      <c r="L155" s="337"/>
      <c r="M155" s="337"/>
      <c r="N155" s="337"/>
      <c r="O155" s="337"/>
      <c r="P155" s="337"/>
      <c r="Q155" s="337"/>
    </row>
    <row r="156" spans="1:17" s="338" customFormat="1" ht="15.75" customHeight="1" x14ac:dyDescent="0.2">
      <c r="A156" s="270"/>
      <c r="B156" s="271">
        <v>323</v>
      </c>
      <c r="C156" s="270"/>
      <c r="D156" s="335" t="s">
        <v>111</v>
      </c>
      <c r="E156" s="308">
        <f>SUM(E157:E165)</f>
        <v>0</v>
      </c>
      <c r="F156" s="308"/>
      <c r="G156" s="308">
        <f>SUM(G157:G165)</f>
        <v>253291.01</v>
      </c>
      <c r="H156" s="144" t="e">
        <f t="shared" si="14"/>
        <v>#DIV/0!</v>
      </c>
      <c r="I156" s="144"/>
      <c r="J156" s="337"/>
      <c r="K156" s="337"/>
      <c r="L156" s="337"/>
      <c r="M156" s="337"/>
      <c r="N156" s="337"/>
      <c r="O156" s="337"/>
      <c r="P156" s="337"/>
      <c r="Q156" s="337"/>
    </row>
    <row r="157" spans="1:17" s="338" customFormat="1" ht="27" customHeight="1" x14ac:dyDescent="0.2">
      <c r="A157" s="268"/>
      <c r="B157" s="272" t="s">
        <v>146</v>
      </c>
      <c r="C157" s="268"/>
      <c r="D157" s="269" t="s">
        <v>178</v>
      </c>
      <c r="E157" s="144">
        <v>0</v>
      </c>
      <c r="F157" s="144"/>
      <c r="G157" s="144">
        <v>10827.59</v>
      </c>
      <c r="H157" s="144" t="e">
        <f t="shared" si="14"/>
        <v>#DIV/0!</v>
      </c>
      <c r="I157" s="144"/>
      <c r="J157" s="337"/>
      <c r="K157" s="337"/>
      <c r="L157" s="337"/>
      <c r="M157" s="337"/>
      <c r="N157" s="337"/>
      <c r="O157" s="337"/>
      <c r="P157" s="337"/>
      <c r="Q157" s="337"/>
    </row>
    <row r="158" spans="1:17" s="338" customFormat="1" ht="24.75" customHeight="1" x14ac:dyDescent="0.2">
      <c r="A158" s="268"/>
      <c r="B158" s="272" t="s">
        <v>148</v>
      </c>
      <c r="C158" s="268"/>
      <c r="D158" s="269" t="s">
        <v>149</v>
      </c>
      <c r="E158" s="144">
        <v>0</v>
      </c>
      <c r="F158" s="144"/>
      <c r="G158" s="144">
        <v>0</v>
      </c>
      <c r="H158" s="144" t="e">
        <f t="shared" si="14"/>
        <v>#DIV/0!</v>
      </c>
      <c r="I158" s="144"/>
      <c r="J158" s="337"/>
      <c r="K158" s="337"/>
      <c r="L158" s="337"/>
      <c r="M158" s="337"/>
      <c r="N158" s="337"/>
      <c r="O158" s="337"/>
      <c r="P158" s="337"/>
      <c r="Q158" s="337"/>
    </row>
    <row r="159" spans="1:17" s="338" customFormat="1" ht="36.75" customHeight="1" x14ac:dyDescent="0.2">
      <c r="A159" s="268"/>
      <c r="B159" s="272">
        <v>3233</v>
      </c>
      <c r="C159" s="268"/>
      <c r="D159" s="269" t="s">
        <v>114</v>
      </c>
      <c r="E159" s="144">
        <v>0</v>
      </c>
      <c r="F159" s="144"/>
      <c r="G159" s="320">
        <v>6364.83</v>
      </c>
      <c r="H159" s="144" t="e">
        <f t="shared" si="14"/>
        <v>#DIV/0!</v>
      </c>
      <c r="I159" s="144"/>
      <c r="J159" s="337"/>
      <c r="K159" s="337"/>
      <c r="L159" s="337"/>
      <c r="M159" s="337"/>
      <c r="N159" s="337"/>
      <c r="O159" s="337"/>
      <c r="P159" s="337"/>
      <c r="Q159" s="337"/>
    </row>
    <row r="160" spans="1:17" s="338" customFormat="1" ht="15.75" customHeight="1" x14ac:dyDescent="0.2">
      <c r="A160" s="268"/>
      <c r="B160" s="272" t="s">
        <v>179</v>
      </c>
      <c r="C160" s="268"/>
      <c r="D160" s="336" t="s">
        <v>115</v>
      </c>
      <c r="E160" s="144">
        <v>0</v>
      </c>
      <c r="F160" s="144"/>
      <c r="G160" s="320">
        <v>0</v>
      </c>
      <c r="H160" s="144" t="e">
        <f t="shared" si="14"/>
        <v>#DIV/0!</v>
      </c>
      <c r="I160" s="144"/>
      <c r="J160" s="337"/>
      <c r="K160" s="337"/>
      <c r="L160" s="337"/>
      <c r="M160" s="337"/>
      <c r="N160" s="337"/>
      <c r="O160" s="337"/>
      <c r="P160" s="337"/>
      <c r="Q160" s="337"/>
    </row>
    <row r="161" spans="1:17" s="338" customFormat="1" ht="29.25" customHeight="1" x14ac:dyDescent="0.2">
      <c r="A161" s="268"/>
      <c r="B161" s="272">
        <v>3235</v>
      </c>
      <c r="C161" s="268"/>
      <c r="D161" s="341" t="s">
        <v>116</v>
      </c>
      <c r="E161" s="144">
        <v>0</v>
      </c>
      <c r="F161" s="144"/>
      <c r="G161" s="320">
        <v>35625</v>
      </c>
      <c r="H161" s="144" t="e">
        <f t="shared" si="14"/>
        <v>#DIV/0!</v>
      </c>
      <c r="I161" s="144"/>
      <c r="J161" s="337"/>
      <c r="K161" s="337"/>
      <c r="L161" s="337"/>
      <c r="M161" s="337"/>
      <c r="N161" s="337"/>
      <c r="O161" s="337"/>
      <c r="P161" s="337"/>
      <c r="Q161" s="337"/>
    </row>
    <row r="162" spans="1:17" s="338" customFormat="1" ht="28.5" customHeight="1" x14ac:dyDescent="0.2">
      <c r="A162" s="268"/>
      <c r="B162" s="272">
        <v>3236</v>
      </c>
      <c r="C162" s="268"/>
      <c r="D162" s="341" t="s">
        <v>117</v>
      </c>
      <c r="E162" s="144">
        <v>0</v>
      </c>
      <c r="F162" s="144"/>
      <c r="G162" s="320">
        <v>0</v>
      </c>
      <c r="H162" s="144" t="e">
        <f t="shared" si="14"/>
        <v>#DIV/0!</v>
      </c>
      <c r="I162" s="144"/>
      <c r="J162" s="337"/>
      <c r="K162" s="337"/>
      <c r="L162" s="337"/>
      <c r="M162" s="337"/>
      <c r="N162" s="337"/>
      <c r="O162" s="337"/>
      <c r="P162" s="337"/>
      <c r="Q162" s="337"/>
    </row>
    <row r="163" spans="1:17" s="338" customFormat="1" ht="33.75" customHeight="1" x14ac:dyDescent="0.2">
      <c r="A163" s="268"/>
      <c r="B163" s="272">
        <v>3237</v>
      </c>
      <c r="C163" s="268"/>
      <c r="D163" s="341" t="s">
        <v>118</v>
      </c>
      <c r="E163" s="144">
        <v>0</v>
      </c>
      <c r="F163" s="144"/>
      <c r="G163" s="320">
        <f>191192.9</f>
        <v>191192.9</v>
      </c>
      <c r="H163" s="144" t="e">
        <f t="shared" si="14"/>
        <v>#DIV/0!</v>
      </c>
      <c r="I163" s="144"/>
      <c r="J163" s="337"/>
      <c r="K163" s="337"/>
      <c r="L163" s="337"/>
      <c r="M163" s="337"/>
      <c r="N163" s="337"/>
      <c r="O163" s="337"/>
      <c r="P163" s="337"/>
      <c r="Q163" s="337"/>
    </row>
    <row r="164" spans="1:17" s="340" customFormat="1" ht="15.75" customHeight="1" x14ac:dyDescent="0.2">
      <c r="A164" s="268"/>
      <c r="B164" s="272" t="s">
        <v>180</v>
      </c>
      <c r="C164" s="268"/>
      <c r="D164" s="336" t="s">
        <v>119</v>
      </c>
      <c r="E164" s="144">
        <v>0</v>
      </c>
      <c r="F164" s="144"/>
      <c r="G164" s="320">
        <v>0</v>
      </c>
      <c r="H164" s="144" t="e">
        <f t="shared" si="14"/>
        <v>#DIV/0!</v>
      </c>
      <c r="I164" s="144"/>
      <c r="J164" s="339"/>
      <c r="K164" s="339"/>
      <c r="L164" s="339"/>
      <c r="M164" s="339"/>
      <c r="N164" s="339"/>
      <c r="O164" s="339"/>
      <c r="P164" s="339"/>
      <c r="Q164" s="339"/>
    </row>
    <row r="165" spans="1:17" s="338" customFormat="1" x14ac:dyDescent="0.2">
      <c r="A165" s="268"/>
      <c r="B165" s="272" t="s">
        <v>153</v>
      </c>
      <c r="C165" s="268"/>
      <c r="D165" s="336" t="s">
        <v>120</v>
      </c>
      <c r="E165" s="144">
        <v>0</v>
      </c>
      <c r="F165" s="144"/>
      <c r="G165" s="320">
        <v>9280.69</v>
      </c>
      <c r="H165" s="308" t="e">
        <f t="shared" si="14"/>
        <v>#DIV/0!</v>
      </c>
      <c r="I165" s="308"/>
      <c r="J165" s="337"/>
      <c r="K165" s="337"/>
      <c r="L165" s="337"/>
      <c r="M165" s="337"/>
      <c r="N165" s="337"/>
      <c r="O165" s="337"/>
      <c r="P165" s="337"/>
      <c r="Q165" s="337"/>
    </row>
    <row r="166" spans="1:17" s="338" customFormat="1" ht="47.25" x14ac:dyDescent="0.2">
      <c r="A166" s="268"/>
      <c r="B166" s="271">
        <v>324</v>
      </c>
      <c r="C166" s="268"/>
      <c r="D166" s="342" t="s">
        <v>121</v>
      </c>
      <c r="E166" s="308">
        <f>E167</f>
        <v>0</v>
      </c>
      <c r="F166" s="144"/>
      <c r="G166" s="332">
        <f>G167</f>
        <v>13230.1</v>
      </c>
      <c r="H166" s="308" t="e">
        <f t="shared" si="14"/>
        <v>#DIV/0!</v>
      </c>
      <c r="I166" s="308"/>
      <c r="J166" s="337"/>
      <c r="K166" s="337"/>
      <c r="L166" s="337"/>
      <c r="M166" s="337"/>
      <c r="N166" s="337"/>
      <c r="O166" s="337"/>
      <c r="P166" s="337"/>
      <c r="Q166" s="337"/>
    </row>
    <row r="167" spans="1:17" s="338" customFormat="1" ht="47.25" x14ac:dyDescent="0.2">
      <c r="A167" s="268"/>
      <c r="B167" s="272">
        <v>3241</v>
      </c>
      <c r="C167" s="268"/>
      <c r="D167" s="341" t="s">
        <v>121</v>
      </c>
      <c r="E167" s="144">
        <v>0</v>
      </c>
      <c r="F167" s="144"/>
      <c r="G167" s="320">
        <v>13230.1</v>
      </c>
      <c r="H167" s="308" t="e">
        <f t="shared" si="14"/>
        <v>#DIV/0!</v>
      </c>
      <c r="I167" s="308"/>
      <c r="J167" s="337"/>
      <c r="K167" s="337"/>
      <c r="L167" s="337"/>
      <c r="M167" s="337"/>
      <c r="N167" s="337"/>
      <c r="O167" s="337"/>
      <c r="P167" s="337"/>
      <c r="Q167" s="337"/>
    </row>
    <row r="168" spans="1:17" s="338" customFormat="1" ht="15.75" customHeight="1" x14ac:dyDescent="0.2">
      <c r="A168" s="270"/>
      <c r="B168" s="271">
        <v>329</v>
      </c>
      <c r="C168" s="270"/>
      <c r="D168" s="335" t="s">
        <v>122</v>
      </c>
      <c r="E168" s="308">
        <f>SUM(E169:E174)</f>
        <v>0</v>
      </c>
      <c r="F168" s="308"/>
      <c r="G168" s="332">
        <f>SUM(G169:G174)</f>
        <v>0</v>
      </c>
      <c r="H168" s="144" t="e">
        <f t="shared" si="14"/>
        <v>#DIV/0!</v>
      </c>
      <c r="I168" s="144"/>
      <c r="J168" s="337"/>
      <c r="K168" s="337"/>
      <c r="L168" s="337"/>
      <c r="M168" s="337"/>
      <c r="N168" s="337"/>
      <c r="O168" s="337"/>
      <c r="P168" s="337"/>
      <c r="Q168" s="337"/>
    </row>
    <row r="169" spans="1:17" s="338" customFormat="1" ht="75" x14ac:dyDescent="0.2">
      <c r="A169" s="268"/>
      <c r="B169" s="272" t="s">
        <v>181</v>
      </c>
      <c r="C169" s="268"/>
      <c r="D169" s="269" t="s">
        <v>182</v>
      </c>
      <c r="E169" s="144">
        <v>0</v>
      </c>
      <c r="F169" s="144"/>
      <c r="G169" s="144">
        <v>0</v>
      </c>
      <c r="H169" s="144" t="e">
        <f t="shared" si="14"/>
        <v>#DIV/0!</v>
      </c>
      <c r="I169" s="144"/>
      <c r="J169" s="337"/>
      <c r="K169" s="337"/>
      <c r="L169" s="337"/>
      <c r="M169" s="337"/>
      <c r="N169" s="337"/>
      <c r="O169" s="337"/>
      <c r="P169" s="337"/>
      <c r="Q169" s="337"/>
    </row>
    <row r="170" spans="1:17" s="338" customFormat="1" ht="15.75" x14ac:dyDescent="0.2">
      <c r="A170" s="268"/>
      <c r="B170" s="272">
        <v>3292</v>
      </c>
      <c r="C170" s="268"/>
      <c r="D170" s="668" t="s">
        <v>183</v>
      </c>
      <c r="E170" s="144">
        <v>0</v>
      </c>
      <c r="F170" s="144"/>
      <c r="G170" s="320">
        <v>0</v>
      </c>
      <c r="H170" s="144" t="e">
        <f t="shared" si="14"/>
        <v>#DIV/0!</v>
      </c>
      <c r="I170" s="144"/>
      <c r="J170" s="337"/>
      <c r="K170" s="337"/>
      <c r="L170" s="337"/>
      <c r="M170" s="337"/>
      <c r="N170" s="337"/>
      <c r="O170" s="337"/>
      <c r="P170" s="337"/>
      <c r="Q170" s="337"/>
    </row>
    <row r="171" spans="1:17" s="338" customFormat="1" ht="15.75" customHeight="1" x14ac:dyDescent="0.2">
      <c r="A171" s="268"/>
      <c r="B171" s="272" t="s">
        <v>157</v>
      </c>
      <c r="C171" s="268"/>
      <c r="D171" s="336" t="s">
        <v>124</v>
      </c>
      <c r="E171" s="689">
        <v>0</v>
      </c>
      <c r="F171" s="144"/>
      <c r="G171" s="320">
        <v>0</v>
      </c>
      <c r="H171" s="144" t="e">
        <f>SUM(G171/E173*100)</f>
        <v>#DIV/0!</v>
      </c>
      <c r="I171" s="144"/>
      <c r="J171" s="337"/>
      <c r="K171" s="337"/>
      <c r="L171" s="337"/>
      <c r="M171" s="337"/>
      <c r="N171" s="337"/>
      <c r="O171" s="337"/>
      <c r="P171" s="337"/>
      <c r="Q171" s="337"/>
    </row>
    <row r="172" spans="1:17" s="338" customFormat="1" ht="15.75" customHeight="1" x14ac:dyDescent="0.2">
      <c r="A172" s="268"/>
      <c r="B172" s="272">
        <v>3294</v>
      </c>
      <c r="C172" s="268"/>
      <c r="D172" s="336" t="s">
        <v>184</v>
      </c>
      <c r="E172" s="689">
        <v>0</v>
      </c>
      <c r="F172" s="144"/>
      <c r="G172" s="320">
        <v>0</v>
      </c>
      <c r="H172" s="144" t="e">
        <f>SUM(G172/E172*100)</f>
        <v>#DIV/0!</v>
      </c>
      <c r="I172" s="144"/>
      <c r="J172" s="337"/>
      <c r="K172" s="337"/>
      <c r="L172" s="337"/>
      <c r="M172" s="337"/>
      <c r="N172" s="337"/>
      <c r="O172" s="337"/>
      <c r="P172" s="337"/>
      <c r="Q172" s="337"/>
    </row>
    <row r="173" spans="1:17" s="340" customFormat="1" ht="15.75" customHeight="1" x14ac:dyDescent="0.2">
      <c r="A173" s="268"/>
      <c r="B173" s="343">
        <v>3295</v>
      </c>
      <c r="C173" s="268"/>
      <c r="D173" s="344" t="s">
        <v>185</v>
      </c>
      <c r="E173" s="689">
        <v>0</v>
      </c>
      <c r="F173" s="144"/>
      <c r="G173" s="320">
        <v>0</v>
      </c>
      <c r="H173" s="144" t="e">
        <f>SUM(G173/E175*100)</f>
        <v>#DIV/0!</v>
      </c>
      <c r="I173" s="144"/>
      <c r="J173" s="339"/>
      <c r="K173" s="339"/>
      <c r="L173" s="339"/>
      <c r="M173" s="339"/>
      <c r="N173" s="339"/>
      <c r="O173" s="339"/>
      <c r="P173" s="339"/>
      <c r="Q173" s="339"/>
    </row>
    <row r="174" spans="1:17" s="340" customFormat="1" ht="30.75" customHeight="1" x14ac:dyDescent="0.2">
      <c r="A174" s="268"/>
      <c r="B174" s="343" t="s">
        <v>186</v>
      </c>
      <c r="C174" s="268"/>
      <c r="D174" s="511" t="s">
        <v>122</v>
      </c>
      <c r="E174" s="689">
        <v>0</v>
      </c>
      <c r="F174" s="144"/>
      <c r="G174" s="320">
        <v>0</v>
      </c>
      <c r="H174" s="308"/>
      <c r="I174" s="308"/>
      <c r="J174" s="339"/>
      <c r="K174" s="339"/>
      <c r="L174" s="339"/>
      <c r="M174" s="339"/>
      <c r="N174" s="339"/>
      <c r="O174" s="339"/>
      <c r="P174" s="339"/>
      <c r="Q174" s="339"/>
    </row>
    <row r="175" spans="1:17" s="338" customFormat="1" ht="15.75" customHeight="1" x14ac:dyDescent="0.2">
      <c r="A175" s="303"/>
      <c r="B175" s="302">
        <v>34</v>
      </c>
      <c r="C175" s="303"/>
      <c r="D175" s="304" t="s">
        <v>125</v>
      </c>
      <c r="E175" s="305">
        <f>E176</f>
        <v>0</v>
      </c>
      <c r="F175" s="305">
        <v>0</v>
      </c>
      <c r="G175" s="305">
        <f>SUM(G176)</f>
        <v>0</v>
      </c>
      <c r="H175" s="306" t="e">
        <f t="shared" si="14"/>
        <v>#DIV/0!</v>
      </c>
      <c r="I175" s="306" t="e">
        <f t="shared" si="15"/>
        <v>#DIV/0!</v>
      </c>
      <c r="J175" s="337"/>
      <c r="K175" s="337"/>
      <c r="L175" s="337"/>
      <c r="M175" s="337"/>
      <c r="N175" s="337"/>
      <c r="O175" s="337"/>
      <c r="P175" s="337"/>
      <c r="Q175" s="337"/>
    </row>
    <row r="176" spans="1:17" s="346" customFormat="1" ht="30" x14ac:dyDescent="0.2">
      <c r="A176" s="270"/>
      <c r="B176" s="271">
        <v>343</v>
      </c>
      <c r="C176" s="270"/>
      <c r="D176" s="266" t="s">
        <v>126</v>
      </c>
      <c r="E176" s="308">
        <f>E177</f>
        <v>0</v>
      </c>
      <c r="F176" s="308"/>
      <c r="G176" s="308">
        <f>SUM(G177:G178)</f>
        <v>0</v>
      </c>
      <c r="H176" s="144" t="e">
        <f t="shared" si="14"/>
        <v>#DIV/0!</v>
      </c>
      <c r="I176" s="144"/>
      <c r="J176" s="345"/>
      <c r="K176" s="345"/>
      <c r="L176" s="345"/>
      <c r="M176" s="345"/>
      <c r="N176" s="345"/>
      <c r="O176" s="345"/>
      <c r="P176" s="345"/>
      <c r="Q176" s="345"/>
    </row>
    <row r="177" spans="1:17" s="340" customFormat="1" ht="45" x14ac:dyDescent="0.2">
      <c r="A177" s="268"/>
      <c r="B177" s="272" t="s">
        <v>160</v>
      </c>
      <c r="C177" s="268"/>
      <c r="D177" s="269" t="s">
        <v>127</v>
      </c>
      <c r="E177" s="144">
        <v>0</v>
      </c>
      <c r="F177" s="144"/>
      <c r="G177" s="144">
        <v>0</v>
      </c>
      <c r="H177" s="308" t="e">
        <f t="shared" si="14"/>
        <v>#DIV/0!</v>
      </c>
      <c r="I177" s="316"/>
      <c r="J177" s="339"/>
      <c r="K177" s="339"/>
      <c r="L177" s="339"/>
      <c r="M177" s="339"/>
      <c r="N177" s="339"/>
      <c r="O177" s="339"/>
      <c r="P177" s="339"/>
      <c r="Q177" s="339"/>
    </row>
    <row r="178" spans="1:17" s="340" customFormat="1" x14ac:dyDescent="0.2">
      <c r="A178" s="268"/>
      <c r="B178" s="272">
        <v>3433</v>
      </c>
      <c r="C178" s="268"/>
      <c r="D178" s="347" t="s">
        <v>187</v>
      </c>
      <c r="E178" s="144">
        <v>0</v>
      </c>
      <c r="F178" s="144"/>
      <c r="G178" s="144">
        <v>0</v>
      </c>
      <c r="H178" s="308"/>
      <c r="I178" s="316"/>
      <c r="J178" s="339"/>
      <c r="K178" s="339"/>
      <c r="L178" s="339"/>
      <c r="M178" s="339"/>
      <c r="N178" s="339"/>
      <c r="O178" s="339"/>
      <c r="P178" s="339"/>
      <c r="Q178" s="339"/>
    </row>
    <row r="179" spans="1:17" s="340" customFormat="1" ht="30" x14ac:dyDescent="0.2">
      <c r="A179" s="268"/>
      <c r="B179" s="271">
        <v>37</v>
      </c>
      <c r="C179" s="268"/>
      <c r="D179" s="324" t="s">
        <v>188</v>
      </c>
      <c r="E179" s="144">
        <f t="shared" ref="E179:G180" si="25">E180</f>
        <v>0</v>
      </c>
      <c r="F179" s="144">
        <v>0</v>
      </c>
      <c r="G179" s="308">
        <f t="shared" si="25"/>
        <v>0</v>
      </c>
      <c r="H179" s="308" t="e">
        <f t="shared" si="14"/>
        <v>#DIV/0!</v>
      </c>
      <c r="I179" s="316"/>
      <c r="J179" s="339"/>
      <c r="K179" s="339"/>
      <c r="L179" s="339"/>
      <c r="M179" s="339"/>
      <c r="N179" s="339"/>
      <c r="O179" s="339"/>
      <c r="P179" s="339"/>
      <c r="Q179" s="339"/>
    </row>
    <row r="180" spans="1:17" s="340" customFormat="1" ht="30" x14ac:dyDescent="0.2">
      <c r="A180" s="268"/>
      <c r="B180" s="271">
        <v>372</v>
      </c>
      <c r="C180" s="268"/>
      <c r="D180" s="324" t="s">
        <v>188</v>
      </c>
      <c r="E180" s="144">
        <f t="shared" si="25"/>
        <v>0</v>
      </c>
      <c r="F180" s="144"/>
      <c r="G180" s="308">
        <f t="shared" si="25"/>
        <v>0</v>
      </c>
      <c r="H180" s="308" t="e">
        <f t="shared" si="14"/>
        <v>#DIV/0!</v>
      </c>
      <c r="I180" s="316"/>
      <c r="J180" s="339"/>
      <c r="K180" s="339"/>
      <c r="L180" s="339"/>
      <c r="M180" s="339"/>
      <c r="N180" s="339"/>
      <c r="O180" s="339"/>
      <c r="P180" s="339"/>
      <c r="Q180" s="339"/>
    </row>
    <row r="181" spans="1:17" s="340" customFormat="1" ht="30" x14ac:dyDescent="0.2">
      <c r="A181" s="268"/>
      <c r="B181" s="272">
        <v>3722</v>
      </c>
      <c r="C181" s="268"/>
      <c r="D181" s="322" t="s">
        <v>189</v>
      </c>
      <c r="E181" s="144">
        <v>0</v>
      </c>
      <c r="F181" s="144"/>
      <c r="G181" s="144">
        <v>0</v>
      </c>
      <c r="H181" s="308" t="e">
        <f t="shared" si="14"/>
        <v>#DIV/0!</v>
      </c>
      <c r="I181" s="316"/>
      <c r="J181" s="339"/>
      <c r="K181" s="339"/>
      <c r="L181" s="339"/>
      <c r="M181" s="339"/>
      <c r="N181" s="339"/>
      <c r="O181" s="339"/>
      <c r="P181" s="339"/>
      <c r="Q181" s="339"/>
    </row>
    <row r="182" spans="1:17" s="340" customFormat="1" ht="45" x14ac:dyDescent="0.2">
      <c r="A182" s="268"/>
      <c r="B182" s="348">
        <v>4</v>
      </c>
      <c r="C182" s="329"/>
      <c r="D182" s="349" t="s">
        <v>128</v>
      </c>
      <c r="E182" s="308">
        <f>SUM(E183,E187)</f>
        <v>0</v>
      </c>
      <c r="F182" s="144">
        <f>SUM(F183,F187)</f>
        <v>0</v>
      </c>
      <c r="G182" s="308"/>
      <c r="H182" s="308" t="e">
        <f t="shared" si="14"/>
        <v>#DIV/0!</v>
      </c>
      <c r="I182" s="316"/>
      <c r="J182" s="339"/>
      <c r="K182" s="339"/>
      <c r="L182" s="339"/>
      <c r="M182" s="339"/>
      <c r="N182" s="339"/>
      <c r="O182" s="339"/>
      <c r="P182" s="339"/>
      <c r="Q182" s="339"/>
    </row>
    <row r="183" spans="1:17" s="340" customFormat="1" ht="45" x14ac:dyDescent="0.2">
      <c r="A183" s="358"/>
      <c r="B183" s="357">
        <v>42</v>
      </c>
      <c r="C183" s="358"/>
      <c r="D183" s="365" t="s">
        <v>129</v>
      </c>
      <c r="E183" s="306">
        <f>E184</f>
        <v>0</v>
      </c>
      <c r="F183" s="364">
        <v>0</v>
      </c>
      <c r="G183" s="306">
        <f>G184</f>
        <v>0</v>
      </c>
      <c r="H183" s="306" t="e">
        <f t="shared" si="14"/>
        <v>#DIV/0!</v>
      </c>
      <c r="I183" s="361"/>
      <c r="J183" s="339"/>
      <c r="K183" s="339"/>
      <c r="L183" s="339"/>
      <c r="M183" s="339"/>
      <c r="N183" s="339"/>
      <c r="O183" s="339"/>
      <c r="P183" s="339"/>
      <c r="Q183" s="339"/>
    </row>
    <row r="184" spans="1:17" s="340" customFormat="1" x14ac:dyDescent="0.2">
      <c r="A184" s="268"/>
      <c r="B184" s="321">
        <v>422</v>
      </c>
      <c r="C184" s="268"/>
      <c r="D184" s="324" t="s">
        <v>130</v>
      </c>
      <c r="E184" s="308">
        <f>SUM(E185:E186)</f>
        <v>0</v>
      </c>
      <c r="F184" s="144"/>
      <c r="G184" s="308">
        <f>SUM(G185:G186)</f>
        <v>0</v>
      </c>
      <c r="H184" s="308" t="e">
        <f t="shared" si="14"/>
        <v>#DIV/0!</v>
      </c>
      <c r="I184" s="316"/>
      <c r="J184" s="339"/>
      <c r="K184" s="339"/>
      <c r="L184" s="339"/>
      <c r="M184" s="339"/>
      <c r="N184" s="339"/>
      <c r="O184" s="339"/>
      <c r="P184" s="339"/>
      <c r="Q184" s="339"/>
    </row>
    <row r="185" spans="1:17" s="340" customFormat="1" ht="30" x14ac:dyDescent="0.2">
      <c r="A185" s="268"/>
      <c r="B185" s="319">
        <v>4222</v>
      </c>
      <c r="C185" s="268"/>
      <c r="D185" s="322" t="s">
        <v>132</v>
      </c>
      <c r="E185" s="144"/>
      <c r="F185" s="144"/>
      <c r="G185" s="320"/>
      <c r="H185" s="308" t="e">
        <f t="shared" si="14"/>
        <v>#DIV/0!</v>
      </c>
      <c r="I185" s="316"/>
      <c r="J185" s="339"/>
      <c r="K185" s="339"/>
      <c r="L185" s="339"/>
      <c r="M185" s="339"/>
      <c r="N185" s="339"/>
      <c r="O185" s="339"/>
      <c r="P185" s="339"/>
      <c r="Q185" s="339"/>
    </row>
    <row r="186" spans="1:17" s="340" customFormat="1" ht="30" x14ac:dyDescent="0.2">
      <c r="A186" s="268"/>
      <c r="B186" s="319">
        <v>4226</v>
      </c>
      <c r="C186" s="268"/>
      <c r="D186" s="322" t="s">
        <v>133</v>
      </c>
      <c r="E186" s="144">
        <v>0</v>
      </c>
      <c r="F186" s="144"/>
      <c r="G186" s="320"/>
      <c r="H186" s="308" t="e">
        <f t="shared" si="14"/>
        <v>#DIV/0!</v>
      </c>
      <c r="I186" s="316"/>
      <c r="J186" s="339"/>
      <c r="K186" s="339"/>
      <c r="L186" s="339"/>
      <c r="M186" s="339"/>
      <c r="N186" s="339"/>
      <c r="O186" s="339"/>
      <c r="P186" s="339"/>
      <c r="Q186" s="339"/>
    </row>
    <row r="187" spans="1:17" s="340" customFormat="1" ht="60" x14ac:dyDescent="0.2">
      <c r="A187" s="268"/>
      <c r="B187" s="357">
        <v>45</v>
      </c>
      <c r="C187" s="358"/>
      <c r="D187" s="365" t="s">
        <v>135</v>
      </c>
      <c r="E187" s="364">
        <f t="shared" ref="E187:G188" si="26">E188</f>
        <v>0</v>
      </c>
      <c r="F187" s="364">
        <v>0</v>
      </c>
      <c r="G187" s="306">
        <f t="shared" si="26"/>
        <v>0</v>
      </c>
      <c r="H187" s="306" t="e">
        <f t="shared" si="14"/>
        <v>#DIV/0!</v>
      </c>
      <c r="I187" s="361"/>
      <c r="J187" s="339"/>
      <c r="K187" s="339"/>
      <c r="L187" s="339"/>
      <c r="M187" s="339"/>
      <c r="N187" s="339"/>
      <c r="O187" s="339"/>
      <c r="P187" s="339"/>
      <c r="Q187" s="339"/>
    </row>
    <row r="188" spans="1:17" s="340" customFormat="1" ht="45" x14ac:dyDescent="0.2">
      <c r="A188" s="268"/>
      <c r="B188" s="321">
        <v>451</v>
      </c>
      <c r="C188" s="268"/>
      <c r="D188" s="324" t="s">
        <v>136</v>
      </c>
      <c r="E188" s="144">
        <f t="shared" si="26"/>
        <v>0</v>
      </c>
      <c r="F188" s="144"/>
      <c r="G188" s="308">
        <f t="shared" si="26"/>
        <v>0</v>
      </c>
      <c r="H188" s="308" t="e">
        <f t="shared" si="14"/>
        <v>#DIV/0!</v>
      </c>
      <c r="I188" s="316"/>
      <c r="J188" s="339"/>
      <c r="K188" s="339"/>
      <c r="L188" s="339"/>
      <c r="M188" s="339"/>
      <c r="N188" s="339"/>
      <c r="O188" s="339"/>
      <c r="P188" s="339"/>
      <c r="Q188" s="339"/>
    </row>
    <row r="189" spans="1:17" s="340" customFormat="1" ht="45" x14ac:dyDescent="0.2">
      <c r="A189" s="268"/>
      <c r="B189" s="321">
        <v>4511</v>
      </c>
      <c r="C189" s="268"/>
      <c r="D189" s="324" t="s">
        <v>136</v>
      </c>
      <c r="E189" s="144">
        <v>0</v>
      </c>
      <c r="F189" s="144"/>
      <c r="G189" s="332"/>
      <c r="H189" s="308" t="e">
        <f t="shared" si="14"/>
        <v>#DIV/0!</v>
      </c>
      <c r="I189" s="316"/>
      <c r="J189" s="339"/>
      <c r="K189" s="339"/>
      <c r="L189" s="339"/>
      <c r="M189" s="339"/>
      <c r="N189" s="339"/>
      <c r="O189" s="339"/>
      <c r="P189" s="339"/>
      <c r="Q189" s="339"/>
    </row>
    <row r="190" spans="1:17" s="55" customFormat="1" x14ac:dyDescent="0.2">
      <c r="A190" s="44"/>
      <c r="B190" s="41"/>
      <c r="C190" s="42" t="s">
        <v>190</v>
      </c>
      <c r="D190" s="43" t="s">
        <v>191</v>
      </c>
      <c r="E190" s="85">
        <f>SUM(E139,E146,E175,E182)</f>
        <v>0</v>
      </c>
      <c r="F190" s="85">
        <f>SUM(F139,F146,F175,F179,F182)</f>
        <v>26600</v>
      </c>
      <c r="G190" s="85">
        <f>SUM(G139,G146,G175,G179,G183,G187)</f>
        <v>266521.11</v>
      </c>
      <c r="H190" s="104" t="e">
        <f t="shared" si="14"/>
        <v>#DIV/0!</v>
      </c>
      <c r="I190" s="104">
        <f t="shared" si="15"/>
        <v>1001.959060150376</v>
      </c>
      <c r="J190" s="54"/>
      <c r="K190" s="149"/>
      <c r="L190" s="150"/>
      <c r="M190" s="150"/>
      <c r="N190" s="150"/>
      <c r="O190" s="54"/>
      <c r="P190" s="54"/>
      <c r="Q190" s="54"/>
    </row>
    <row r="191" spans="1:17" s="340" customFormat="1" x14ac:dyDescent="0.2">
      <c r="A191" s="303"/>
      <c r="B191" s="302">
        <v>32</v>
      </c>
      <c r="C191" s="303"/>
      <c r="D191" s="304" t="s">
        <v>98</v>
      </c>
      <c r="E191" s="305">
        <f>SUM(E192,E194,E197,E202)</f>
        <v>21441.75</v>
      </c>
      <c r="F191" s="305">
        <v>37000</v>
      </c>
      <c r="G191" s="305">
        <f>SUM(G192,G194,G197,G202)</f>
        <v>149163.62000000002</v>
      </c>
      <c r="H191" s="306">
        <f t="shared" si="14"/>
        <v>695.66905686336247</v>
      </c>
      <c r="I191" s="306">
        <f t="shared" si="15"/>
        <v>403.14491891891902</v>
      </c>
      <c r="J191" s="339"/>
      <c r="K191" s="339"/>
      <c r="L191" s="339"/>
      <c r="M191" s="339"/>
      <c r="N191" s="339"/>
      <c r="O191" s="339"/>
      <c r="P191" s="339"/>
      <c r="Q191" s="339"/>
    </row>
    <row r="192" spans="1:17" s="340" customFormat="1" x14ac:dyDescent="0.2">
      <c r="A192" s="270"/>
      <c r="B192" s="265">
        <v>321</v>
      </c>
      <c r="C192" s="270"/>
      <c r="D192" s="335" t="s">
        <v>99</v>
      </c>
      <c r="E192" s="145">
        <f>SUM(E193)</f>
        <v>1170</v>
      </c>
      <c r="F192" s="145"/>
      <c r="G192" s="145">
        <f>SUM(G193)</f>
        <v>0</v>
      </c>
      <c r="H192" s="308">
        <f t="shared" si="14"/>
        <v>0</v>
      </c>
      <c r="I192" s="308"/>
      <c r="J192" s="339"/>
      <c r="K192" s="339"/>
      <c r="L192" s="339"/>
      <c r="M192" s="339"/>
      <c r="N192" s="339"/>
      <c r="O192" s="339"/>
      <c r="P192" s="339"/>
      <c r="Q192" s="339"/>
    </row>
    <row r="193" spans="1:20" s="340" customFormat="1" x14ac:dyDescent="0.2">
      <c r="A193" s="270"/>
      <c r="B193" s="267" t="s">
        <v>100</v>
      </c>
      <c r="C193" s="270"/>
      <c r="D193" s="336" t="s">
        <v>101</v>
      </c>
      <c r="E193" s="146">
        <v>1170</v>
      </c>
      <c r="F193" s="146"/>
      <c r="G193" s="146"/>
      <c r="H193" s="308">
        <f t="shared" si="14"/>
        <v>0</v>
      </c>
      <c r="I193" s="308"/>
      <c r="J193" s="339"/>
      <c r="K193" s="339"/>
      <c r="L193" s="339"/>
      <c r="M193" s="339"/>
      <c r="N193" s="339"/>
      <c r="O193" s="339"/>
      <c r="P193" s="339"/>
      <c r="Q193" s="339"/>
    </row>
    <row r="194" spans="1:20" s="340" customFormat="1" x14ac:dyDescent="0.2">
      <c r="A194" s="270"/>
      <c r="B194" s="265">
        <v>322</v>
      </c>
      <c r="C194" s="270"/>
      <c r="D194" s="335" t="s">
        <v>106</v>
      </c>
      <c r="E194" s="145">
        <f>SUM(E195,E196)</f>
        <v>0</v>
      </c>
      <c r="F194" s="145"/>
      <c r="G194" s="145">
        <f>SUM(G195)</f>
        <v>0</v>
      </c>
      <c r="H194" s="308" t="e">
        <f t="shared" si="14"/>
        <v>#DIV/0!</v>
      </c>
      <c r="I194" s="308"/>
      <c r="J194" s="339"/>
      <c r="K194" s="339"/>
      <c r="L194" s="339"/>
      <c r="M194" s="339"/>
      <c r="N194" s="339"/>
      <c r="O194" s="339"/>
      <c r="P194" s="339"/>
      <c r="Q194" s="339"/>
    </row>
    <row r="195" spans="1:20" s="340" customFormat="1" ht="45" x14ac:dyDescent="0.2">
      <c r="A195" s="270"/>
      <c r="B195" s="267" t="s">
        <v>141</v>
      </c>
      <c r="C195" s="270"/>
      <c r="D195" s="269" t="s">
        <v>107</v>
      </c>
      <c r="E195" s="146">
        <v>0</v>
      </c>
      <c r="F195" s="146"/>
      <c r="G195" s="146">
        <f>SUM(POSEBNI_DIO_!D183,POSEBNI_DIO_!D152)</f>
        <v>0</v>
      </c>
      <c r="H195" s="308" t="e">
        <f t="shared" si="14"/>
        <v>#DIV/0!</v>
      </c>
      <c r="I195" s="308"/>
      <c r="J195" s="339"/>
      <c r="K195" s="339"/>
      <c r="L195" s="339"/>
      <c r="M195" s="339"/>
      <c r="N195" s="339"/>
      <c r="O195" s="339"/>
      <c r="P195" s="339"/>
      <c r="Q195" s="339"/>
    </row>
    <row r="196" spans="1:20" s="340" customFormat="1" ht="30" x14ac:dyDescent="0.2">
      <c r="A196" s="270"/>
      <c r="B196" s="267" t="s">
        <v>144</v>
      </c>
      <c r="C196" s="270"/>
      <c r="D196" s="269" t="s">
        <v>110</v>
      </c>
      <c r="E196" s="146"/>
      <c r="F196" s="146"/>
      <c r="G196" s="146"/>
      <c r="H196" s="308"/>
      <c r="I196" s="308"/>
      <c r="J196" s="339"/>
      <c r="K196" s="339"/>
      <c r="L196" s="339"/>
      <c r="M196" s="339"/>
      <c r="N196" s="339"/>
      <c r="O196" s="339"/>
      <c r="P196" s="339"/>
      <c r="Q196" s="339"/>
    </row>
    <row r="197" spans="1:20" s="340" customFormat="1" x14ac:dyDescent="0.2">
      <c r="A197" s="270"/>
      <c r="B197" s="265" t="s">
        <v>145</v>
      </c>
      <c r="C197" s="270"/>
      <c r="D197" s="335" t="s">
        <v>111</v>
      </c>
      <c r="E197" s="145">
        <f>SUM(E199:E201)</f>
        <v>20271.75</v>
      </c>
      <c r="F197" s="145"/>
      <c r="G197" s="145">
        <f>SUM(G198:G201)</f>
        <v>148819.02000000002</v>
      </c>
      <c r="H197" s="308">
        <f t="shared" si="14"/>
        <v>734.12024122239086</v>
      </c>
      <c r="I197" s="308"/>
      <c r="J197" s="339"/>
      <c r="K197" s="339"/>
      <c r="L197" s="339"/>
      <c r="M197" s="339"/>
      <c r="N197" s="339"/>
      <c r="O197" s="339"/>
      <c r="P197" s="339"/>
      <c r="Q197" s="339"/>
    </row>
    <row r="198" spans="1:20" s="340" customFormat="1" ht="47.25" x14ac:dyDescent="0.2">
      <c r="A198" s="270"/>
      <c r="B198" s="267" t="s">
        <v>148</v>
      </c>
      <c r="C198" s="270"/>
      <c r="D198" s="341" t="s">
        <v>149</v>
      </c>
      <c r="E198" s="146">
        <v>0</v>
      </c>
      <c r="F198" s="146"/>
      <c r="G198" s="146">
        <v>40000</v>
      </c>
      <c r="H198" s="308" t="e">
        <f t="shared" ref="H198" si="27">SUM(G198/E198*100)</f>
        <v>#DIV/0!</v>
      </c>
      <c r="I198" s="308"/>
      <c r="J198" s="339"/>
      <c r="K198" s="339"/>
      <c r="L198" s="339"/>
      <c r="M198" s="339"/>
      <c r="N198" s="339"/>
      <c r="O198" s="339"/>
      <c r="P198" s="339"/>
      <c r="Q198" s="339"/>
    </row>
    <row r="199" spans="1:20" s="340" customFormat="1" ht="31.5" x14ac:dyDescent="0.2">
      <c r="A199" s="270"/>
      <c r="B199" s="267" t="s">
        <v>150</v>
      </c>
      <c r="C199" s="270"/>
      <c r="D199" s="341" t="s">
        <v>114</v>
      </c>
      <c r="E199" s="146">
        <v>1659</v>
      </c>
      <c r="F199" s="146"/>
      <c r="G199" s="146">
        <v>2923.41</v>
      </c>
      <c r="H199" s="308">
        <f t="shared" si="14"/>
        <v>176.2151898734177</v>
      </c>
      <c r="I199" s="308"/>
      <c r="J199" s="339"/>
      <c r="K199" s="339"/>
      <c r="L199" s="339"/>
      <c r="M199" s="339"/>
      <c r="N199" s="339"/>
      <c r="O199" s="339"/>
      <c r="P199" s="339"/>
      <c r="Q199" s="339"/>
    </row>
    <row r="200" spans="1:20" s="340" customFormat="1" ht="31.5" x14ac:dyDescent="0.2">
      <c r="A200" s="270"/>
      <c r="B200" s="267" t="s">
        <v>152</v>
      </c>
      <c r="C200" s="270"/>
      <c r="D200" s="341" t="s">
        <v>118</v>
      </c>
      <c r="E200" s="146">
        <v>16964.62</v>
      </c>
      <c r="F200" s="146"/>
      <c r="G200" s="146">
        <f>85895.61+20000</f>
        <v>105895.61</v>
      </c>
      <c r="H200" s="308">
        <f t="shared" si="14"/>
        <v>624.21445337413979</v>
      </c>
      <c r="I200" s="308"/>
      <c r="J200" s="339"/>
      <c r="K200" s="339"/>
      <c r="L200" s="339"/>
      <c r="M200" s="339"/>
      <c r="N200" s="339"/>
      <c r="O200" s="339"/>
      <c r="P200" s="339"/>
      <c r="Q200" s="339"/>
    </row>
    <row r="201" spans="1:20" s="340" customFormat="1" ht="15.75" x14ac:dyDescent="0.2">
      <c r="A201" s="270"/>
      <c r="B201" s="267" t="s">
        <v>153</v>
      </c>
      <c r="C201" s="270"/>
      <c r="D201" s="535" t="s">
        <v>120</v>
      </c>
      <c r="E201" s="146">
        <v>1648.13</v>
      </c>
      <c r="F201" s="146"/>
      <c r="G201" s="146"/>
      <c r="H201" s="308">
        <f t="shared" si="14"/>
        <v>0</v>
      </c>
      <c r="I201" s="308"/>
      <c r="J201" s="339"/>
      <c r="K201" s="339"/>
      <c r="L201" s="339"/>
      <c r="M201" s="339"/>
      <c r="N201" s="339"/>
      <c r="O201" s="339"/>
      <c r="P201" s="339"/>
      <c r="Q201" s="339"/>
    </row>
    <row r="202" spans="1:20" s="346" customFormat="1" ht="13.9" customHeight="1" x14ac:dyDescent="0.2">
      <c r="A202" s="270"/>
      <c r="B202" s="265">
        <v>324</v>
      </c>
      <c r="C202" s="270"/>
      <c r="D202" s="266" t="s">
        <v>121</v>
      </c>
      <c r="E202" s="145">
        <f>SUM(E203)</f>
        <v>0</v>
      </c>
      <c r="F202" s="145"/>
      <c r="G202" s="145">
        <f>SUM(G203)</f>
        <v>344.6</v>
      </c>
      <c r="H202" s="308" t="e">
        <f t="shared" si="14"/>
        <v>#DIV/0!</v>
      </c>
      <c r="I202" s="308"/>
      <c r="J202" s="345"/>
      <c r="K202" s="345"/>
      <c r="L202" s="345"/>
      <c r="M202" s="345"/>
      <c r="N202" s="345"/>
      <c r="O202" s="345"/>
      <c r="P202" s="345"/>
      <c r="Q202" s="345"/>
      <c r="T202" s="350"/>
    </row>
    <row r="203" spans="1:20" s="340" customFormat="1" ht="13.9" customHeight="1" x14ac:dyDescent="0.2">
      <c r="A203" s="270"/>
      <c r="B203" s="267">
        <v>3241</v>
      </c>
      <c r="C203" s="270"/>
      <c r="D203" s="269" t="s">
        <v>121</v>
      </c>
      <c r="E203" s="146">
        <v>0</v>
      </c>
      <c r="F203" s="146"/>
      <c r="G203" s="146">
        <v>344.6</v>
      </c>
      <c r="H203" s="316" t="e">
        <f t="shared" si="14"/>
        <v>#DIV/0!</v>
      </c>
      <c r="I203" s="316"/>
      <c r="J203" s="339"/>
      <c r="K203" s="339"/>
      <c r="L203" s="339"/>
      <c r="M203" s="339"/>
      <c r="N203" s="339"/>
      <c r="O203" s="339"/>
      <c r="P203" s="339"/>
      <c r="Q203" s="339"/>
    </row>
    <row r="204" spans="1:20" s="340" customFormat="1" ht="13.9" customHeight="1" x14ac:dyDescent="0.2">
      <c r="A204" s="358"/>
      <c r="B204" s="357">
        <v>42</v>
      </c>
      <c r="C204" s="358"/>
      <c r="D204" s="365" t="s">
        <v>135</v>
      </c>
      <c r="E204" s="360">
        <f t="shared" ref="E204:G205" si="28">E205</f>
        <v>0</v>
      </c>
      <c r="F204" s="364">
        <v>0</v>
      </c>
      <c r="G204" s="306">
        <f t="shared" si="28"/>
        <v>0</v>
      </c>
      <c r="H204" s="306" t="e">
        <f t="shared" ref="H204:H214" si="29">SUM(G204/E204*100)</f>
        <v>#DIV/0!</v>
      </c>
      <c r="I204" s="306" t="e">
        <f>SUM(G204/F204*100)</f>
        <v>#DIV/0!</v>
      </c>
      <c r="J204" s="339"/>
      <c r="K204" s="339"/>
      <c r="L204" s="339"/>
      <c r="M204" s="339"/>
      <c r="N204" s="339"/>
      <c r="O204" s="339"/>
      <c r="P204" s="339"/>
      <c r="Q204" s="339"/>
    </row>
    <row r="205" spans="1:20" s="340" customFormat="1" ht="13.9" customHeight="1" x14ac:dyDescent="0.2">
      <c r="A205" s="268"/>
      <c r="B205" s="321">
        <v>422</v>
      </c>
      <c r="C205" s="268"/>
      <c r="D205" s="524" t="s">
        <v>130</v>
      </c>
      <c r="E205" s="313">
        <f t="shared" si="28"/>
        <v>0</v>
      </c>
      <c r="F205" s="144"/>
      <c r="G205" s="308">
        <f t="shared" si="28"/>
        <v>0</v>
      </c>
      <c r="H205" s="308" t="e">
        <f t="shared" si="29"/>
        <v>#DIV/0!</v>
      </c>
      <c r="I205" s="316"/>
      <c r="J205" s="339"/>
      <c r="K205" s="339"/>
      <c r="L205" s="339"/>
      <c r="M205" s="339"/>
      <c r="N205" s="339"/>
      <c r="O205" s="339"/>
      <c r="P205" s="339"/>
      <c r="Q205" s="339"/>
    </row>
    <row r="206" spans="1:20" s="340" customFormat="1" ht="41.25" customHeight="1" x14ac:dyDescent="0.2">
      <c r="A206" s="268"/>
      <c r="B206" s="321">
        <v>4227</v>
      </c>
      <c r="C206" s="268"/>
      <c r="D206" s="534" t="s">
        <v>134</v>
      </c>
      <c r="E206" s="144"/>
      <c r="F206" s="144"/>
      <c r="G206" s="332">
        <v>0</v>
      </c>
      <c r="H206" s="308" t="e">
        <f t="shared" si="29"/>
        <v>#DIV/0!</v>
      </c>
      <c r="I206" s="316"/>
      <c r="J206" s="339"/>
      <c r="K206" s="339"/>
      <c r="L206" s="339"/>
      <c r="M206" s="339"/>
      <c r="N206" s="339"/>
      <c r="O206" s="339"/>
      <c r="P206" s="339"/>
      <c r="Q206" s="339"/>
    </row>
    <row r="207" spans="1:20" s="55" customFormat="1" ht="13.9" customHeight="1" x14ac:dyDescent="0.2">
      <c r="A207" s="529"/>
      <c r="B207" s="112"/>
      <c r="C207" s="113" t="s">
        <v>192</v>
      </c>
      <c r="D207" s="114" t="s">
        <v>193</v>
      </c>
      <c r="E207" s="115">
        <f>SUM(E191,E204)</f>
        <v>21441.75</v>
      </c>
      <c r="F207" s="115">
        <f t="shared" ref="F207:G207" si="30">SUM(F191,F204)</f>
        <v>37000</v>
      </c>
      <c r="G207" s="115">
        <f t="shared" si="30"/>
        <v>149163.62000000002</v>
      </c>
      <c r="H207" s="116">
        <f t="shared" si="14"/>
        <v>695.66905686336247</v>
      </c>
      <c r="I207" s="116">
        <f t="shared" si="15"/>
        <v>403.14491891891902</v>
      </c>
      <c r="J207" s="54"/>
      <c r="K207" s="54"/>
      <c r="L207" s="54"/>
      <c r="M207" s="54"/>
      <c r="N207" s="54"/>
      <c r="O207" s="54"/>
      <c r="P207" s="54"/>
      <c r="Q207" s="54"/>
    </row>
    <row r="208" spans="1:20" s="55" customFormat="1" ht="13.9" customHeight="1" x14ac:dyDescent="0.2">
      <c r="A208" s="44"/>
      <c r="B208" s="532">
        <v>32</v>
      </c>
      <c r="C208" s="531"/>
      <c r="D208" s="304" t="s">
        <v>98</v>
      </c>
      <c r="E208" s="536">
        <f>SUM(E209)</f>
        <v>3000</v>
      </c>
      <c r="F208" s="527"/>
      <c r="G208" s="536">
        <f>SUM(G209)</f>
        <v>0</v>
      </c>
      <c r="H208" s="308">
        <f t="shared" si="29"/>
        <v>0</v>
      </c>
      <c r="I208" s="528"/>
      <c r="J208" s="54"/>
      <c r="K208" s="54"/>
      <c r="L208" s="54"/>
      <c r="M208" s="54"/>
      <c r="N208" s="54"/>
      <c r="O208" s="54"/>
      <c r="P208" s="54"/>
      <c r="Q208" s="54"/>
    </row>
    <row r="209" spans="1:17" s="55" customFormat="1" ht="13.9" customHeight="1" x14ac:dyDescent="0.2">
      <c r="A209" s="44"/>
      <c r="B209" s="532">
        <v>323</v>
      </c>
      <c r="C209" s="531"/>
      <c r="D209" s="335" t="s">
        <v>111</v>
      </c>
      <c r="E209" s="536">
        <f>SUM(E210)</f>
        <v>3000</v>
      </c>
      <c r="F209" s="527"/>
      <c r="G209" s="536">
        <f>SUM(G210)</f>
        <v>0</v>
      </c>
      <c r="H209" s="308">
        <f t="shared" si="29"/>
        <v>0</v>
      </c>
      <c r="I209" s="528"/>
      <c r="J209" s="54"/>
      <c r="K209" s="54"/>
      <c r="L209" s="54"/>
      <c r="M209" s="54"/>
      <c r="N209" s="54"/>
      <c r="O209" s="54"/>
      <c r="P209" s="54"/>
      <c r="Q209" s="54"/>
    </row>
    <row r="210" spans="1:17" s="55" customFormat="1" ht="29.25" customHeight="1" x14ac:dyDescent="0.2">
      <c r="A210" s="44"/>
      <c r="B210" s="533">
        <v>3237</v>
      </c>
      <c r="C210" s="531"/>
      <c r="D210" s="341" t="s">
        <v>118</v>
      </c>
      <c r="E210" s="537">
        <v>3000</v>
      </c>
      <c r="F210" s="527"/>
      <c r="G210" s="537"/>
      <c r="H210" s="308">
        <f t="shared" si="29"/>
        <v>0</v>
      </c>
      <c r="I210" s="528"/>
      <c r="J210" s="54"/>
      <c r="K210" s="54"/>
      <c r="L210" s="54"/>
      <c r="M210" s="54"/>
      <c r="N210" s="54"/>
      <c r="O210" s="54"/>
      <c r="P210" s="54"/>
      <c r="Q210" s="54"/>
    </row>
    <row r="211" spans="1:17" s="55" customFormat="1" ht="13.9" customHeight="1" x14ac:dyDescent="0.2">
      <c r="A211" s="44"/>
      <c r="B211" s="532">
        <v>42</v>
      </c>
      <c r="C211" s="531"/>
      <c r="D211" s="365" t="s">
        <v>129</v>
      </c>
      <c r="E211" s="536">
        <f>E212</f>
        <v>1997.5</v>
      </c>
      <c r="F211" s="527"/>
      <c r="G211" s="538">
        <f>G212</f>
        <v>2000</v>
      </c>
      <c r="H211" s="308">
        <f t="shared" si="29"/>
        <v>100.12515644555695</v>
      </c>
      <c r="I211" s="528"/>
      <c r="J211" s="54"/>
      <c r="K211" s="54"/>
      <c r="L211" s="54"/>
      <c r="M211" s="54"/>
      <c r="N211" s="54"/>
      <c r="O211" s="54"/>
      <c r="P211" s="54"/>
      <c r="Q211" s="54"/>
    </row>
    <row r="212" spans="1:17" s="55" customFormat="1" ht="13.9" customHeight="1" x14ac:dyDescent="0.2">
      <c r="A212" s="44"/>
      <c r="B212" s="532">
        <v>422</v>
      </c>
      <c r="C212" s="531"/>
      <c r="D212" s="324" t="s">
        <v>130</v>
      </c>
      <c r="E212" s="536">
        <f>E213</f>
        <v>1997.5</v>
      </c>
      <c r="F212" s="527"/>
      <c r="G212" s="538">
        <f>G213</f>
        <v>2000</v>
      </c>
      <c r="H212" s="308">
        <f t="shared" si="29"/>
        <v>100.12515644555695</v>
      </c>
      <c r="I212" s="528"/>
      <c r="J212" s="54"/>
      <c r="K212" s="54"/>
      <c r="L212" s="54"/>
      <c r="M212" s="54"/>
      <c r="N212" s="54"/>
      <c r="O212" s="54"/>
      <c r="P212" s="54"/>
      <c r="Q212" s="54"/>
    </row>
    <row r="213" spans="1:17" s="55" customFormat="1" ht="53.25" customHeight="1" x14ac:dyDescent="0.2">
      <c r="A213" s="44"/>
      <c r="B213" s="533">
        <v>4221</v>
      </c>
      <c r="C213" s="531"/>
      <c r="D213" s="534" t="s">
        <v>134</v>
      </c>
      <c r="E213" s="537">
        <v>1997.5</v>
      </c>
      <c r="F213" s="527"/>
      <c r="G213" s="537">
        <v>2000</v>
      </c>
      <c r="H213" s="308">
        <f t="shared" si="29"/>
        <v>100.12515644555695</v>
      </c>
      <c r="I213" s="528"/>
      <c r="J213" s="54"/>
      <c r="K213" s="54"/>
      <c r="L213" s="54"/>
      <c r="M213" s="54"/>
      <c r="N213" s="54"/>
      <c r="O213" s="54"/>
      <c r="P213" s="54"/>
      <c r="Q213" s="54"/>
    </row>
    <row r="214" spans="1:17" s="55" customFormat="1" ht="42.75" customHeight="1" x14ac:dyDescent="0.2">
      <c r="A214" s="529"/>
      <c r="B214" s="112"/>
      <c r="C214" s="113" t="s">
        <v>194</v>
      </c>
      <c r="D214" s="530" t="s">
        <v>45</v>
      </c>
      <c r="E214" s="115">
        <f>SUM(E211,E208)</f>
        <v>4997.5</v>
      </c>
      <c r="F214" s="115"/>
      <c r="G214" s="115">
        <f>SUM(G211,G208)</f>
        <v>2000</v>
      </c>
      <c r="H214" s="116">
        <f t="shared" si="29"/>
        <v>40.020010005002497</v>
      </c>
      <c r="I214" s="116" t="e">
        <f>SUM(G214/F214*100)</f>
        <v>#DIV/0!</v>
      </c>
      <c r="J214" s="54"/>
      <c r="K214" s="54"/>
      <c r="L214" s="54"/>
      <c r="M214" s="54"/>
      <c r="N214" s="54"/>
      <c r="O214" s="54"/>
      <c r="P214" s="54"/>
      <c r="Q214" s="54"/>
    </row>
    <row r="215" spans="1:17" s="340" customFormat="1" ht="13.9" customHeight="1" x14ac:dyDescent="0.2">
      <c r="A215" s="303"/>
      <c r="B215" s="302">
        <v>32</v>
      </c>
      <c r="C215" s="303"/>
      <c r="D215" s="304" t="s">
        <v>98</v>
      </c>
      <c r="E215" s="305">
        <f>SUM(E216)</f>
        <v>0</v>
      </c>
      <c r="F215" s="305"/>
      <c r="G215" s="305">
        <f>SUM(G216)</f>
        <v>0</v>
      </c>
      <c r="H215" s="306" t="e">
        <f t="shared" si="14"/>
        <v>#DIV/0!</v>
      </c>
      <c r="I215" s="306" t="e">
        <f t="shared" si="15"/>
        <v>#DIV/0!</v>
      </c>
      <c r="J215" s="339"/>
      <c r="K215" s="339"/>
      <c r="L215" s="339"/>
      <c r="M215" s="339"/>
      <c r="N215" s="339"/>
      <c r="O215" s="339"/>
      <c r="P215" s="339"/>
      <c r="Q215" s="339"/>
    </row>
    <row r="216" spans="1:17" s="346" customFormat="1" x14ac:dyDescent="0.2">
      <c r="A216" s="270"/>
      <c r="B216" s="271">
        <v>323</v>
      </c>
      <c r="C216" s="270"/>
      <c r="D216" s="335" t="s">
        <v>195</v>
      </c>
      <c r="E216" s="264">
        <f>SUM(E217)</f>
        <v>0</v>
      </c>
      <c r="F216" s="264"/>
      <c r="G216" s="264">
        <f>G217+G218</f>
        <v>0</v>
      </c>
      <c r="H216" s="308" t="e">
        <f t="shared" si="14"/>
        <v>#DIV/0!</v>
      </c>
      <c r="I216" s="308"/>
      <c r="J216" s="345"/>
      <c r="K216" s="345"/>
      <c r="L216" s="345"/>
      <c r="M216" s="345"/>
      <c r="N216" s="345"/>
      <c r="O216" s="345"/>
      <c r="P216" s="345"/>
      <c r="Q216" s="345"/>
    </row>
    <row r="217" spans="1:17" s="340" customFormat="1" ht="13.9" customHeight="1" x14ac:dyDescent="0.2">
      <c r="A217" s="268"/>
      <c r="B217" s="272" t="s">
        <v>148</v>
      </c>
      <c r="C217" s="268"/>
      <c r="D217" s="336" t="s">
        <v>149</v>
      </c>
      <c r="E217" s="148">
        <v>0</v>
      </c>
      <c r="F217" s="148"/>
      <c r="G217" s="148">
        <v>0</v>
      </c>
      <c r="H217" s="308" t="e">
        <f t="shared" si="14"/>
        <v>#DIV/0!</v>
      </c>
      <c r="I217" s="316"/>
      <c r="J217" s="339"/>
      <c r="K217" s="339"/>
      <c r="L217" s="339"/>
      <c r="M217" s="339"/>
      <c r="N217" s="339"/>
      <c r="O217" s="339"/>
      <c r="P217" s="339"/>
      <c r="Q217" s="339"/>
    </row>
    <row r="218" spans="1:17" s="340" customFormat="1" ht="13.9" customHeight="1" x14ac:dyDescent="0.2">
      <c r="A218" s="268"/>
      <c r="B218" s="272">
        <v>3233</v>
      </c>
      <c r="C218" s="268"/>
      <c r="D218" s="341" t="s">
        <v>114</v>
      </c>
      <c r="E218" s="148">
        <v>0</v>
      </c>
      <c r="F218" s="148"/>
      <c r="G218" s="148">
        <v>0</v>
      </c>
      <c r="H218" s="308" t="e">
        <f t="shared" si="14"/>
        <v>#DIV/0!</v>
      </c>
      <c r="I218" s="316"/>
      <c r="J218" s="339"/>
      <c r="K218" s="339"/>
      <c r="L218" s="339"/>
      <c r="M218" s="339"/>
      <c r="N218" s="339"/>
      <c r="O218" s="339"/>
      <c r="P218" s="339"/>
      <c r="Q218" s="339"/>
    </row>
    <row r="219" spans="1:17" s="340" customFormat="1" ht="13.9" customHeight="1" x14ac:dyDescent="0.2">
      <c r="A219" s="268"/>
      <c r="B219" s="272">
        <v>4</v>
      </c>
      <c r="C219" s="268"/>
      <c r="D219" s="341"/>
      <c r="E219" s="148"/>
      <c r="F219" s="148"/>
      <c r="G219" s="264">
        <f>SUM(G220,G225)</f>
        <v>0</v>
      </c>
      <c r="H219" s="308"/>
      <c r="I219" s="316"/>
      <c r="J219" s="339"/>
      <c r="K219" s="339"/>
      <c r="L219" s="339"/>
      <c r="M219" s="339"/>
      <c r="N219" s="339"/>
      <c r="O219" s="339"/>
      <c r="P219" s="339"/>
      <c r="Q219" s="339"/>
    </row>
    <row r="220" spans="1:17" s="340" customFormat="1" ht="13.9" customHeight="1" x14ac:dyDescent="0.2">
      <c r="A220" s="268"/>
      <c r="B220" s="272">
        <v>42</v>
      </c>
      <c r="C220" s="268"/>
      <c r="D220" s="324" t="s">
        <v>129</v>
      </c>
      <c r="E220" s="148">
        <f>E221</f>
        <v>0</v>
      </c>
      <c r="F220" s="148"/>
      <c r="G220" s="264">
        <f>G221</f>
        <v>0</v>
      </c>
      <c r="H220" s="308"/>
      <c r="I220" s="316"/>
      <c r="J220" s="339"/>
      <c r="K220" s="339"/>
      <c r="L220" s="339"/>
      <c r="M220" s="339"/>
      <c r="N220" s="339"/>
      <c r="O220" s="339"/>
      <c r="P220" s="339"/>
      <c r="Q220" s="339"/>
    </row>
    <row r="221" spans="1:17" s="340" customFormat="1" ht="13.9" customHeight="1" x14ac:dyDescent="0.2">
      <c r="A221" s="268"/>
      <c r="B221" s="271">
        <v>422</v>
      </c>
      <c r="C221" s="268"/>
      <c r="D221" s="324" t="s">
        <v>130</v>
      </c>
      <c r="E221" s="148">
        <f>SUM(E224:E224)</f>
        <v>0</v>
      </c>
      <c r="F221" s="148"/>
      <c r="G221" s="264">
        <f>SUM(G222:G224)</f>
        <v>0</v>
      </c>
      <c r="H221" s="308"/>
      <c r="I221" s="316"/>
      <c r="J221" s="339"/>
      <c r="K221" s="339"/>
      <c r="L221" s="339"/>
      <c r="M221" s="339"/>
      <c r="N221" s="339"/>
      <c r="O221" s="339"/>
      <c r="P221" s="339"/>
      <c r="Q221" s="339"/>
    </row>
    <row r="222" spans="1:17" s="340" customFormat="1" ht="13.9" customHeight="1" x14ac:dyDescent="0.2">
      <c r="A222" s="268"/>
      <c r="B222" s="272">
        <v>4222</v>
      </c>
      <c r="C222" s="268"/>
      <c r="D222" s="322" t="s">
        <v>132</v>
      </c>
      <c r="E222" s="148">
        <v>0</v>
      </c>
      <c r="F222" s="148"/>
      <c r="G222" s="148">
        <v>0</v>
      </c>
      <c r="H222" s="308"/>
      <c r="I222" s="316"/>
      <c r="J222" s="339"/>
      <c r="K222" s="339"/>
      <c r="L222" s="339"/>
      <c r="M222" s="339"/>
      <c r="N222" s="339"/>
      <c r="O222" s="339"/>
      <c r="P222" s="339"/>
      <c r="Q222" s="339"/>
    </row>
    <row r="223" spans="1:17" s="340" customFormat="1" ht="13.9" customHeight="1" x14ac:dyDescent="0.2">
      <c r="A223" s="268"/>
      <c r="B223" s="272">
        <v>4226</v>
      </c>
      <c r="C223" s="268"/>
      <c r="D223" s="322" t="s">
        <v>133</v>
      </c>
      <c r="E223" s="148">
        <v>0</v>
      </c>
      <c r="F223" s="148"/>
      <c r="G223" s="148">
        <v>0</v>
      </c>
      <c r="H223" s="308"/>
      <c r="I223" s="316"/>
      <c r="J223" s="339"/>
      <c r="K223" s="339"/>
      <c r="L223" s="339"/>
      <c r="M223" s="339"/>
      <c r="N223" s="339"/>
      <c r="O223" s="339"/>
      <c r="P223" s="339"/>
      <c r="Q223" s="339"/>
    </row>
    <row r="224" spans="1:17" s="340" customFormat="1" ht="13.9" customHeight="1" x14ac:dyDescent="0.2">
      <c r="A224" s="268"/>
      <c r="B224" s="272">
        <v>4227</v>
      </c>
      <c r="C224" s="268"/>
      <c r="D224" s="322" t="s">
        <v>134</v>
      </c>
      <c r="E224" s="148">
        <v>0</v>
      </c>
      <c r="F224" s="148"/>
      <c r="G224" s="148">
        <v>0</v>
      </c>
      <c r="H224" s="308"/>
      <c r="I224" s="316"/>
      <c r="J224" s="339"/>
      <c r="K224" s="339"/>
      <c r="L224" s="339"/>
      <c r="M224" s="339"/>
      <c r="N224" s="339"/>
      <c r="O224" s="339"/>
      <c r="P224" s="339"/>
      <c r="Q224" s="339"/>
    </row>
    <row r="225" spans="1:17" s="340" customFormat="1" ht="13.9" customHeight="1" x14ac:dyDescent="0.2">
      <c r="A225" s="268"/>
      <c r="B225" s="272">
        <v>45</v>
      </c>
      <c r="C225" s="268"/>
      <c r="D225" s="324" t="s">
        <v>135</v>
      </c>
      <c r="E225" s="148">
        <v>0</v>
      </c>
      <c r="F225" s="148"/>
      <c r="G225" s="264">
        <f>SUM(G226)</f>
        <v>0</v>
      </c>
      <c r="H225" s="308"/>
      <c r="I225" s="316"/>
      <c r="J225" s="339"/>
      <c r="K225" s="339"/>
      <c r="L225" s="339"/>
      <c r="M225" s="339"/>
      <c r="N225" s="339"/>
      <c r="O225" s="339"/>
      <c r="P225" s="339"/>
      <c r="Q225" s="339"/>
    </row>
    <row r="226" spans="1:17" s="340" customFormat="1" ht="13.9" customHeight="1" x14ac:dyDescent="0.2">
      <c r="A226" s="268"/>
      <c r="B226" s="272">
        <v>451</v>
      </c>
      <c r="C226" s="268"/>
      <c r="D226" s="324" t="s">
        <v>136</v>
      </c>
      <c r="E226" s="148">
        <v>0</v>
      </c>
      <c r="F226" s="148"/>
      <c r="G226" s="148">
        <v>0</v>
      </c>
      <c r="H226" s="308"/>
      <c r="I226" s="316"/>
      <c r="J226" s="339"/>
      <c r="K226" s="339"/>
      <c r="L226" s="339"/>
      <c r="M226" s="339"/>
      <c r="N226" s="339"/>
      <c r="O226" s="339"/>
      <c r="P226" s="339"/>
      <c r="Q226" s="339"/>
    </row>
    <row r="227" spans="1:17" s="55" customFormat="1" ht="13.9" customHeight="1" x14ac:dyDescent="0.2">
      <c r="A227" s="48"/>
      <c r="B227" s="49"/>
      <c r="C227" s="50" t="s">
        <v>82</v>
      </c>
      <c r="D227" s="51" t="s">
        <v>83</v>
      </c>
      <c r="E227" s="86">
        <f>SUM(E215)</f>
        <v>0</v>
      </c>
      <c r="F227" s="86">
        <f>F215+F225</f>
        <v>0</v>
      </c>
      <c r="G227" s="86">
        <f>G219</f>
        <v>0</v>
      </c>
      <c r="H227" s="105" t="e">
        <f t="shared" si="14"/>
        <v>#DIV/0!</v>
      </c>
      <c r="I227" s="105" t="e">
        <f t="shared" si="15"/>
        <v>#DIV/0!</v>
      </c>
      <c r="J227" s="54"/>
      <c r="K227" s="54"/>
      <c r="L227" s="54"/>
      <c r="M227" s="54"/>
      <c r="N227" s="54"/>
      <c r="O227" s="54"/>
      <c r="P227" s="54"/>
      <c r="Q227" s="54"/>
    </row>
    <row r="228" spans="1:17" s="340" customFormat="1" ht="13.9" customHeight="1" x14ac:dyDescent="0.2">
      <c r="A228" s="303"/>
      <c r="B228" s="302">
        <v>32</v>
      </c>
      <c r="C228" s="303"/>
      <c r="D228" s="304" t="s">
        <v>98</v>
      </c>
      <c r="E228" s="305">
        <f>SUM(E229,E232)</f>
        <v>0</v>
      </c>
      <c r="F228" s="305">
        <v>0</v>
      </c>
      <c r="G228" s="305">
        <f>SUM(G229,G232)</f>
        <v>0</v>
      </c>
      <c r="H228" s="306" t="e">
        <f t="shared" si="14"/>
        <v>#DIV/0!</v>
      </c>
      <c r="I228" s="404" t="e">
        <f t="shared" si="15"/>
        <v>#DIV/0!</v>
      </c>
      <c r="J228" s="339"/>
      <c r="K228" s="339"/>
      <c r="L228" s="339"/>
      <c r="M228" s="339"/>
      <c r="N228" s="339"/>
      <c r="O228" s="339"/>
      <c r="P228" s="339"/>
      <c r="Q228" s="339"/>
    </row>
    <row r="229" spans="1:17" s="340" customFormat="1" x14ac:dyDescent="0.2">
      <c r="A229" s="270"/>
      <c r="B229" s="271">
        <v>323</v>
      </c>
      <c r="C229" s="270"/>
      <c r="D229" s="335" t="s">
        <v>111</v>
      </c>
      <c r="E229" s="264">
        <f>SUM(E230)</f>
        <v>0</v>
      </c>
      <c r="F229" s="264"/>
      <c r="G229" s="264">
        <f>SUM(G230)</f>
        <v>0</v>
      </c>
      <c r="H229" s="308" t="e">
        <f t="shared" si="14"/>
        <v>#DIV/0!</v>
      </c>
      <c r="I229" s="308"/>
      <c r="J229" s="339"/>
      <c r="K229" s="339"/>
      <c r="L229" s="339"/>
      <c r="M229" s="339"/>
      <c r="N229" s="339"/>
      <c r="O229" s="339"/>
      <c r="P229" s="339"/>
      <c r="Q229" s="339"/>
    </row>
    <row r="230" spans="1:17" s="340" customFormat="1" ht="45" x14ac:dyDescent="0.2">
      <c r="A230" s="268"/>
      <c r="B230" s="272" t="s">
        <v>148</v>
      </c>
      <c r="C230" s="268"/>
      <c r="D230" s="269" t="s">
        <v>149</v>
      </c>
      <c r="E230" s="148">
        <v>0</v>
      </c>
      <c r="F230" s="148"/>
      <c r="G230" s="148">
        <v>0</v>
      </c>
      <c r="H230" s="308" t="e">
        <f t="shared" si="14"/>
        <v>#DIV/0!</v>
      </c>
      <c r="I230" s="308"/>
      <c r="J230" s="339"/>
      <c r="K230" s="339"/>
      <c r="L230" s="339"/>
      <c r="M230" s="339"/>
      <c r="N230" s="339"/>
      <c r="O230" s="339"/>
      <c r="P230" s="339"/>
      <c r="Q230" s="339"/>
    </row>
    <row r="231" spans="1:17" s="340" customFormat="1" ht="30" x14ac:dyDescent="0.2">
      <c r="A231" s="268"/>
      <c r="B231" s="272">
        <v>3237</v>
      </c>
      <c r="C231" s="268"/>
      <c r="D231" s="269" t="s">
        <v>118</v>
      </c>
      <c r="E231" s="148">
        <v>0</v>
      </c>
      <c r="F231" s="148"/>
      <c r="G231" s="148"/>
      <c r="H231" s="308"/>
      <c r="I231" s="308"/>
      <c r="J231" s="339"/>
      <c r="K231" s="339"/>
      <c r="L231" s="339"/>
      <c r="M231" s="339"/>
      <c r="N231" s="339"/>
      <c r="O231" s="339"/>
      <c r="P231" s="339"/>
      <c r="Q231" s="339"/>
    </row>
    <row r="232" spans="1:17" s="346" customFormat="1" ht="13.9" customHeight="1" x14ac:dyDescent="0.2">
      <c r="A232" s="270"/>
      <c r="B232" s="271">
        <v>324</v>
      </c>
      <c r="C232" s="270"/>
      <c r="D232" s="266" t="s">
        <v>121</v>
      </c>
      <c r="E232" s="264">
        <f>SUM(E233)</f>
        <v>0</v>
      </c>
      <c r="F232" s="264"/>
      <c r="G232" s="264">
        <f>SUM(G233)</f>
        <v>0</v>
      </c>
      <c r="H232" s="308" t="e">
        <f t="shared" si="14"/>
        <v>#DIV/0!</v>
      </c>
      <c r="I232" s="308"/>
      <c r="J232" s="345"/>
      <c r="K232" s="345"/>
      <c r="L232" s="345"/>
      <c r="M232" s="345"/>
      <c r="N232" s="345"/>
      <c r="O232" s="345"/>
      <c r="P232" s="345"/>
      <c r="Q232" s="345"/>
    </row>
    <row r="233" spans="1:17" s="338" customFormat="1" ht="45" x14ac:dyDescent="0.2">
      <c r="A233" s="268"/>
      <c r="B233" s="272">
        <v>3241</v>
      </c>
      <c r="C233" s="268"/>
      <c r="D233" s="269" t="s">
        <v>121</v>
      </c>
      <c r="E233" s="148">
        <v>0</v>
      </c>
      <c r="F233" s="148"/>
      <c r="G233" s="148">
        <v>0</v>
      </c>
      <c r="H233" s="316" t="e">
        <f t="shared" si="14"/>
        <v>#DIV/0!</v>
      </c>
      <c r="I233" s="316"/>
      <c r="J233" s="337"/>
      <c r="K233" s="337"/>
      <c r="L233" s="337"/>
      <c r="M233" s="337"/>
      <c r="N233" s="337"/>
      <c r="O233" s="337"/>
      <c r="P233" s="337"/>
      <c r="Q233" s="337"/>
    </row>
    <row r="234" spans="1:17" s="53" customFormat="1" x14ac:dyDescent="0.2">
      <c r="A234" s="48"/>
      <c r="B234" s="49"/>
      <c r="C234" s="50" t="s">
        <v>84</v>
      </c>
      <c r="D234" s="51" t="s">
        <v>85</v>
      </c>
      <c r="E234" s="86">
        <f>SUM(E228)</f>
        <v>0</v>
      </c>
      <c r="F234" s="86">
        <v>0</v>
      </c>
      <c r="G234" s="86">
        <f>SUM(G228)</f>
        <v>0</v>
      </c>
      <c r="H234" s="105" t="e">
        <f t="shared" ref="H234:H239" si="31">SUM(G234/E234*100)</f>
        <v>#DIV/0!</v>
      </c>
      <c r="I234" s="405" t="e">
        <f t="shared" ref="I234:I239" si="32">SUM(G234/F234*100)</f>
        <v>#DIV/0!</v>
      </c>
      <c r="J234" s="52"/>
      <c r="K234" s="52"/>
      <c r="L234" s="52"/>
      <c r="M234" s="52"/>
      <c r="N234" s="52"/>
      <c r="O234" s="52"/>
      <c r="P234" s="52"/>
      <c r="Q234" s="52"/>
    </row>
    <row r="235" spans="1:17" s="57" customFormat="1" x14ac:dyDescent="0.2">
      <c r="A235" s="33"/>
      <c r="B235" s="31">
        <v>42</v>
      </c>
      <c r="C235" s="33"/>
      <c r="D235" s="2" t="s">
        <v>196</v>
      </c>
      <c r="E235" s="141">
        <f>SUM(E236)</f>
        <v>0</v>
      </c>
      <c r="F235" s="141"/>
      <c r="G235" s="83">
        <f>SUM(G236)</f>
        <v>0</v>
      </c>
      <c r="H235" s="102" t="e">
        <f t="shared" si="31"/>
        <v>#DIV/0!</v>
      </c>
      <c r="I235" s="406" t="e">
        <f t="shared" si="32"/>
        <v>#DIV/0!</v>
      </c>
      <c r="J235" s="56"/>
      <c r="K235" s="56"/>
      <c r="L235" s="56"/>
      <c r="M235" s="56"/>
      <c r="N235" s="56"/>
      <c r="O235" s="56"/>
      <c r="P235" s="56"/>
      <c r="Q235" s="56"/>
    </row>
    <row r="236" spans="1:17" s="64" customFormat="1" x14ac:dyDescent="0.2">
      <c r="A236" s="39"/>
      <c r="B236" s="40">
        <v>422</v>
      </c>
      <c r="C236" s="65"/>
      <c r="D236" s="37" t="s">
        <v>130</v>
      </c>
      <c r="E236" s="137">
        <f>SUM(E237)</f>
        <v>0</v>
      </c>
      <c r="F236" s="137"/>
      <c r="G236" s="79">
        <f>SUM(G237)</f>
        <v>0</v>
      </c>
      <c r="H236" s="107" t="e">
        <f t="shared" si="31"/>
        <v>#DIV/0!</v>
      </c>
      <c r="I236" s="107"/>
      <c r="J236" s="63"/>
      <c r="K236" s="63"/>
      <c r="L236" s="63"/>
      <c r="M236" s="63"/>
      <c r="N236" s="63"/>
      <c r="O236" s="63"/>
      <c r="P236" s="63"/>
      <c r="Q236" s="63"/>
    </row>
    <row r="237" spans="1:17" s="53" customFormat="1" ht="18" customHeight="1" x14ac:dyDescent="0.2">
      <c r="A237" s="35"/>
      <c r="B237" s="45" t="s">
        <v>197</v>
      </c>
      <c r="C237" s="58"/>
      <c r="D237" s="38" t="s">
        <v>132</v>
      </c>
      <c r="E237" s="138">
        <v>0</v>
      </c>
      <c r="F237" s="138"/>
      <c r="G237" s="80"/>
      <c r="H237" s="135" t="e">
        <f t="shared" si="31"/>
        <v>#DIV/0!</v>
      </c>
      <c r="I237" s="106"/>
      <c r="J237" s="52"/>
      <c r="K237" s="52"/>
      <c r="L237" s="52"/>
      <c r="M237" s="52"/>
      <c r="N237" s="52"/>
      <c r="O237" s="52"/>
      <c r="P237" s="52"/>
      <c r="Q237" s="52"/>
    </row>
    <row r="238" spans="1:17" x14ac:dyDescent="0.2">
      <c r="A238" s="48"/>
      <c r="B238" s="49"/>
      <c r="C238" s="50" t="s">
        <v>80</v>
      </c>
      <c r="D238" s="51" t="s">
        <v>198</v>
      </c>
      <c r="E238" s="86">
        <f>SUM(E235)</f>
        <v>0</v>
      </c>
      <c r="F238" s="86">
        <f>SUM(F235)</f>
        <v>0</v>
      </c>
      <c r="G238" s="86">
        <f>SUM(G235)</f>
        <v>0</v>
      </c>
      <c r="H238" s="105" t="e">
        <f t="shared" si="31"/>
        <v>#DIV/0!</v>
      </c>
      <c r="I238" s="405" t="e">
        <f t="shared" si="32"/>
        <v>#DIV/0!</v>
      </c>
    </row>
    <row r="239" spans="1:17" ht="24.75" customHeight="1" x14ac:dyDescent="0.2">
      <c r="A239" s="740" t="s">
        <v>199</v>
      </c>
      <c r="B239" s="740"/>
      <c r="C239" s="740"/>
      <c r="D239" s="740"/>
      <c r="E239" s="366">
        <f>SUM(E55)</f>
        <v>654950.34000000008</v>
      </c>
      <c r="F239" s="366">
        <f>SUM(F55)</f>
        <v>913897</v>
      </c>
      <c r="G239" s="366">
        <f>SUM(G55)</f>
        <v>1215235.5</v>
      </c>
      <c r="H239" s="367">
        <f t="shared" si="31"/>
        <v>185.54620492295641</v>
      </c>
      <c r="I239" s="367">
        <f t="shared" si="32"/>
        <v>132.97291707927698</v>
      </c>
    </row>
    <row r="241" spans="1:11" ht="15.75" x14ac:dyDescent="0.2">
      <c r="A241" s="734" t="s">
        <v>200</v>
      </c>
      <c r="B241" s="735"/>
      <c r="C241" s="735"/>
      <c r="D241" s="735"/>
      <c r="E241" s="735"/>
      <c r="F241" s="735"/>
      <c r="G241" s="735"/>
      <c r="H241" s="735"/>
      <c r="I241" s="736"/>
    </row>
    <row r="242" spans="1:11" ht="105" x14ac:dyDescent="0.2">
      <c r="A242" s="70" t="s">
        <v>25</v>
      </c>
      <c r="B242" s="46" t="s">
        <v>26</v>
      </c>
      <c r="C242" s="70" t="s">
        <v>27</v>
      </c>
      <c r="D242" s="70" t="s">
        <v>28</v>
      </c>
      <c r="E242" s="368" t="s">
        <v>4</v>
      </c>
      <c r="F242" s="87" t="s">
        <v>5</v>
      </c>
      <c r="G242" s="87" t="s">
        <v>6</v>
      </c>
      <c r="H242" s="108" t="s">
        <v>29</v>
      </c>
      <c r="I242" s="108" t="s">
        <v>29</v>
      </c>
    </row>
    <row r="243" spans="1:11" ht="22.5" x14ac:dyDescent="0.2">
      <c r="A243" s="737">
        <v>1</v>
      </c>
      <c r="B243" s="738"/>
      <c r="C243" s="738"/>
      <c r="D243" s="739"/>
      <c r="E243" s="369">
        <v>2</v>
      </c>
      <c r="F243" s="117">
        <v>3</v>
      </c>
      <c r="G243" s="117">
        <v>4</v>
      </c>
      <c r="H243" s="136" t="s">
        <v>30</v>
      </c>
      <c r="I243" s="100" t="s">
        <v>31</v>
      </c>
    </row>
    <row r="244" spans="1:11" x14ac:dyDescent="0.2">
      <c r="A244" s="71" t="s">
        <v>201</v>
      </c>
      <c r="B244" s="71"/>
      <c r="C244" s="71"/>
      <c r="D244" s="72" t="s">
        <v>202</v>
      </c>
      <c r="E244" s="370">
        <f>SUM(E245)</f>
        <v>0</v>
      </c>
      <c r="F244" s="88">
        <f t="shared" ref="F244:G247" si="33">SUM(F245)</f>
        <v>0</v>
      </c>
      <c r="G244" s="88">
        <f t="shared" si="33"/>
        <v>0</v>
      </c>
      <c r="H244" s="109" t="e">
        <f t="shared" ref="H244" si="34">SUM(G244/E244*100)</f>
        <v>#DIV/0!</v>
      </c>
      <c r="I244" s="407" t="e">
        <f t="shared" ref="I244" si="35">SUM(G244/F244*100)</f>
        <v>#DIV/0!</v>
      </c>
    </row>
    <row r="245" spans="1:11" x14ac:dyDescent="0.2">
      <c r="A245" s="71"/>
      <c r="B245" s="71" t="s">
        <v>203</v>
      </c>
      <c r="C245" s="71"/>
      <c r="D245" s="73" t="s">
        <v>77</v>
      </c>
      <c r="E245" s="370">
        <f>SUM(E246)</f>
        <v>0</v>
      </c>
      <c r="F245" s="88">
        <f t="shared" si="33"/>
        <v>0</v>
      </c>
      <c r="G245" s="88">
        <f t="shared" si="33"/>
        <v>0</v>
      </c>
      <c r="H245" s="109" t="e">
        <f t="shared" ref="H245:H248" si="36">SUM(G245/E245*100)</f>
        <v>#DIV/0!</v>
      </c>
      <c r="I245" s="407" t="e">
        <f t="shared" ref="I245:I248" si="37">SUM(G245/F245*100)</f>
        <v>#DIV/0!</v>
      </c>
    </row>
    <row r="246" spans="1:11" x14ac:dyDescent="0.2">
      <c r="A246" s="71"/>
      <c r="B246" s="71" t="s">
        <v>204</v>
      </c>
      <c r="C246" s="71"/>
      <c r="D246" s="73" t="s">
        <v>78</v>
      </c>
      <c r="E246" s="370">
        <f>SUM(E247)</f>
        <v>0</v>
      </c>
      <c r="F246" s="88">
        <f t="shared" si="33"/>
        <v>0</v>
      </c>
      <c r="G246" s="88">
        <f t="shared" si="33"/>
        <v>0</v>
      </c>
      <c r="H246" s="109" t="e">
        <f t="shared" si="36"/>
        <v>#DIV/0!</v>
      </c>
      <c r="I246" s="407" t="e">
        <f t="shared" si="37"/>
        <v>#DIV/0!</v>
      </c>
    </row>
    <row r="247" spans="1:11" x14ac:dyDescent="0.2">
      <c r="A247" s="74"/>
      <c r="B247" s="74" t="s">
        <v>205</v>
      </c>
      <c r="C247" s="74"/>
      <c r="D247" s="75" t="s">
        <v>206</v>
      </c>
      <c r="E247" s="371">
        <f>SUM(E248)</f>
        <v>0</v>
      </c>
      <c r="F247" s="89">
        <f t="shared" si="33"/>
        <v>0</v>
      </c>
      <c r="G247" s="89">
        <f t="shared" si="33"/>
        <v>0</v>
      </c>
      <c r="H247" s="110" t="e">
        <f t="shared" si="36"/>
        <v>#DIV/0!</v>
      </c>
      <c r="I247" s="408" t="e">
        <f t="shared" si="37"/>
        <v>#DIV/0!</v>
      </c>
    </row>
    <row r="248" spans="1:11" s="59" customFormat="1" x14ac:dyDescent="0.2">
      <c r="A248" s="76"/>
      <c r="B248" s="76"/>
      <c r="C248" s="77">
        <v>11</v>
      </c>
      <c r="D248" s="78" t="s">
        <v>207</v>
      </c>
      <c r="E248" s="372">
        <v>0</v>
      </c>
      <c r="F248" s="90">
        <v>0</v>
      </c>
      <c r="G248" s="90">
        <v>0</v>
      </c>
      <c r="H248" s="111" t="e">
        <f t="shared" si="36"/>
        <v>#DIV/0!</v>
      </c>
      <c r="I248" s="409" t="e">
        <f t="shared" si="37"/>
        <v>#DIV/0!</v>
      </c>
    </row>
    <row r="251" spans="1:11" x14ac:dyDescent="0.2">
      <c r="A251" s="411"/>
      <c r="B251" s="411"/>
      <c r="C251" s="411"/>
      <c r="D251" s="411"/>
      <c r="E251" s="378"/>
      <c r="F251" s="412"/>
      <c r="G251" s="412"/>
      <c r="H251" s="412"/>
      <c r="I251" s="412"/>
      <c r="J251" s="411"/>
      <c r="K251" s="398"/>
    </row>
    <row r="252" spans="1:11" x14ac:dyDescent="0.2">
      <c r="A252" s="411"/>
      <c r="B252" s="411"/>
      <c r="C252" s="411"/>
      <c r="D252" s="411"/>
      <c r="E252" s="378"/>
      <c r="F252" s="412"/>
      <c r="G252" s="412"/>
      <c r="H252" s="412"/>
      <c r="I252" s="412"/>
      <c r="J252" s="411"/>
      <c r="K252" s="398"/>
    </row>
    <row r="253" spans="1:11" x14ac:dyDescent="0.2">
      <c r="A253" s="411" t="s">
        <v>137</v>
      </c>
      <c r="B253" s="377"/>
      <c r="C253" s="377"/>
      <c r="D253" s="377"/>
      <c r="E253" s="378"/>
      <c r="F253" s="379"/>
      <c r="G253" s="379"/>
      <c r="H253" s="379"/>
      <c r="I253" s="379"/>
      <c r="J253" s="377"/>
    </row>
    <row r="254" spans="1:11" x14ac:dyDescent="0.2">
      <c r="A254" s="380"/>
      <c r="B254" s="380"/>
      <c r="C254" s="380"/>
      <c r="D254" s="380"/>
      <c r="E254" s="381"/>
      <c r="F254" s="382"/>
      <c r="G254" s="382"/>
      <c r="H254" s="382"/>
      <c r="I254" s="382"/>
      <c r="J254" s="413"/>
    </row>
    <row r="255" spans="1:11" x14ac:dyDescent="0.2">
      <c r="A255" s="380"/>
      <c r="B255" s="380"/>
      <c r="C255" s="380"/>
      <c r="D255" s="380"/>
      <c r="E255" s="381"/>
      <c r="F255" s="382"/>
      <c r="G255" s="382"/>
      <c r="H255" s="382"/>
      <c r="I255" s="382"/>
      <c r="J255" s="413"/>
    </row>
    <row r="256" spans="1:11" x14ac:dyDescent="0.2">
      <c r="A256" s="380"/>
      <c r="B256" s="380"/>
      <c r="C256" s="380"/>
      <c r="D256" s="380"/>
      <c r="E256" s="381"/>
      <c r="F256" s="382"/>
      <c r="G256" s="382"/>
      <c r="H256" s="382"/>
      <c r="I256" s="382"/>
      <c r="J256" s="413"/>
    </row>
    <row r="257" spans="1:12" x14ac:dyDescent="0.2">
      <c r="A257" s="377"/>
      <c r="B257" s="399"/>
      <c r="C257" s="399"/>
      <c r="D257" s="399"/>
      <c r="E257" s="400"/>
      <c r="F257" s="401"/>
      <c r="G257" s="401"/>
      <c r="H257" s="401"/>
      <c r="I257" s="401"/>
      <c r="J257" s="377"/>
    </row>
    <row r="258" spans="1:12" x14ac:dyDescent="0.2">
      <c r="A258" s="377"/>
      <c r="B258" s="399"/>
      <c r="C258" s="399"/>
      <c r="D258" s="399"/>
      <c r="E258" s="400"/>
      <c r="F258" s="401"/>
      <c r="G258" s="401"/>
      <c r="H258" s="401"/>
      <c r="I258" s="401"/>
      <c r="J258" s="377"/>
    </row>
    <row r="259" spans="1:12" x14ac:dyDescent="0.25">
      <c r="A259" s="383"/>
      <c r="B259" s="410"/>
      <c r="C259" s="385"/>
      <c r="D259" s="386"/>
      <c r="E259" s="387"/>
      <c r="F259" s="387"/>
      <c r="G259" s="388"/>
      <c r="H259" s="379"/>
      <c r="I259" s="379"/>
      <c r="J259" s="377"/>
    </row>
    <row r="260" spans="1:12" x14ac:dyDescent="0.25">
      <c r="A260" s="383"/>
      <c r="B260" s="752"/>
      <c r="C260" s="733"/>
      <c r="D260" s="733"/>
      <c r="E260" s="733"/>
      <c r="F260" s="733"/>
      <c r="G260" s="733"/>
      <c r="H260" s="733"/>
      <c r="I260" s="733"/>
      <c r="J260" s="733"/>
    </row>
    <row r="261" spans="1:12" x14ac:dyDescent="0.25">
      <c r="A261" s="383"/>
      <c r="B261" s="384"/>
      <c r="C261" s="385"/>
      <c r="D261" s="386"/>
      <c r="E261" s="387"/>
      <c r="F261" s="387"/>
      <c r="G261" s="388"/>
      <c r="H261" s="379"/>
      <c r="I261" s="379"/>
      <c r="J261" s="377"/>
    </row>
    <row r="262" spans="1:12" x14ac:dyDescent="0.25">
      <c r="A262" s="383"/>
      <c r="B262" s="384"/>
      <c r="C262" s="385"/>
      <c r="D262" s="386"/>
      <c r="E262" s="387"/>
      <c r="F262" s="387"/>
      <c r="G262" s="388"/>
      <c r="H262" s="379"/>
      <c r="I262" s="379"/>
      <c r="J262" s="377"/>
    </row>
    <row r="263" spans="1:12" x14ac:dyDescent="0.25">
      <c r="A263" s="383"/>
      <c r="B263" s="384"/>
      <c r="C263" s="385"/>
      <c r="D263" s="386"/>
      <c r="E263" s="387"/>
      <c r="F263" s="387"/>
      <c r="G263" s="388"/>
      <c r="H263" s="379"/>
      <c r="I263" s="379"/>
    </row>
    <row r="264" spans="1:12" ht="15.75" x14ac:dyDescent="0.2">
      <c r="A264" s="389"/>
      <c r="B264" s="390"/>
      <c r="C264" s="391"/>
      <c r="D264" s="389"/>
      <c r="E264" s="373"/>
      <c r="F264" s="373"/>
      <c r="G264" s="373"/>
      <c r="H264" s="379"/>
      <c r="I264" s="379"/>
      <c r="L264" s="22"/>
    </row>
    <row r="265" spans="1:12" x14ac:dyDescent="0.2">
      <c r="A265" s="383"/>
      <c r="B265" s="390"/>
      <c r="C265" s="391"/>
      <c r="D265" s="389"/>
      <c r="E265" s="373"/>
      <c r="F265" s="373"/>
      <c r="G265" s="373"/>
      <c r="H265" s="379"/>
      <c r="I265" s="379"/>
    </row>
    <row r="266" spans="1:12" x14ac:dyDescent="0.2">
      <c r="A266" s="383"/>
      <c r="B266" s="390"/>
      <c r="C266" s="391"/>
      <c r="D266" s="389"/>
      <c r="E266" s="373"/>
      <c r="F266" s="373"/>
      <c r="G266" s="373"/>
      <c r="H266" s="379"/>
      <c r="I266" s="379"/>
    </row>
    <row r="267" spans="1:12" x14ac:dyDescent="0.2">
      <c r="A267" s="383"/>
      <c r="B267" s="390"/>
      <c r="C267" s="391"/>
      <c r="D267" s="389"/>
      <c r="E267" s="373"/>
      <c r="F267" s="373"/>
      <c r="G267" s="373"/>
      <c r="H267" s="379"/>
      <c r="I267" s="379"/>
    </row>
    <row r="268" spans="1:12" x14ac:dyDescent="0.2">
      <c r="A268" s="373"/>
      <c r="B268" s="374"/>
      <c r="C268" s="375"/>
      <c r="D268" s="373"/>
      <c r="E268" s="373"/>
      <c r="F268" s="373"/>
      <c r="G268" s="373"/>
      <c r="H268" s="379"/>
      <c r="I268" s="379"/>
    </row>
    <row r="269" spans="1:12" x14ac:dyDescent="0.25">
      <c r="A269" s="386"/>
      <c r="B269" s="384"/>
      <c r="C269" s="385"/>
      <c r="D269" s="386"/>
      <c r="E269" s="388"/>
      <c r="F269" s="388"/>
      <c r="G269" s="373"/>
      <c r="H269" s="379"/>
      <c r="I269" s="379"/>
    </row>
    <row r="270" spans="1:12" x14ac:dyDescent="0.25">
      <c r="A270" s="386"/>
      <c r="B270" s="384"/>
      <c r="C270" s="385"/>
      <c r="D270" s="386"/>
      <c r="E270" s="388"/>
      <c r="F270" s="388"/>
      <c r="G270" s="373"/>
      <c r="H270" s="379"/>
      <c r="I270" s="379"/>
    </row>
    <row r="271" spans="1:12" x14ac:dyDescent="0.25">
      <c r="A271" s="392"/>
      <c r="B271" s="386"/>
      <c r="C271" s="385"/>
      <c r="D271" s="386"/>
      <c r="E271" s="388"/>
      <c r="F271" s="388"/>
      <c r="G271" s="373"/>
      <c r="H271" s="379"/>
      <c r="I271" s="379"/>
    </row>
    <row r="272" spans="1:12" x14ac:dyDescent="0.2">
      <c r="A272" s="388"/>
      <c r="B272" s="393"/>
      <c r="C272" s="387"/>
      <c r="D272" s="388"/>
      <c r="E272" s="388"/>
      <c r="F272" s="388"/>
      <c r="G272" s="373"/>
      <c r="H272" s="379"/>
      <c r="I272" s="379"/>
    </row>
    <row r="273" spans="1:9" x14ac:dyDescent="0.2">
      <c r="A273" s="388"/>
      <c r="B273" s="393"/>
      <c r="C273" s="387"/>
      <c r="D273" s="388"/>
      <c r="E273" s="388"/>
      <c r="F273" s="388"/>
      <c r="G273" s="373"/>
      <c r="H273" s="379"/>
      <c r="I273" s="379"/>
    </row>
    <row r="274" spans="1:9" x14ac:dyDescent="0.2">
      <c r="A274" s="750"/>
      <c r="B274" s="751"/>
      <c r="C274" s="387"/>
      <c r="D274" s="388"/>
      <c r="E274" s="388"/>
      <c r="F274" s="388"/>
      <c r="G274" s="373"/>
      <c r="H274" s="379"/>
      <c r="I274" s="379"/>
    </row>
    <row r="275" spans="1:9" x14ac:dyDescent="0.25">
      <c r="A275" s="383"/>
      <c r="B275" s="384"/>
      <c r="C275" s="385"/>
      <c r="D275" s="386"/>
      <c r="E275" s="387"/>
      <c r="F275" s="387"/>
      <c r="G275" s="373"/>
      <c r="H275" s="379"/>
      <c r="I275" s="379"/>
    </row>
    <row r="276" spans="1:9" x14ac:dyDescent="0.25">
      <c r="A276" s="732"/>
      <c r="B276" s="733"/>
      <c r="C276" s="385"/>
      <c r="D276" s="386"/>
      <c r="E276" s="387"/>
      <c r="F276" s="387"/>
      <c r="G276" s="373"/>
      <c r="H276" s="379"/>
      <c r="I276" s="379"/>
    </row>
    <row r="277" spans="1:9" x14ac:dyDescent="0.25">
      <c r="A277" s="394"/>
      <c r="B277" s="373"/>
      <c r="C277" s="385"/>
      <c r="D277" s="386"/>
      <c r="E277" s="387"/>
      <c r="F277" s="387"/>
      <c r="G277" s="373"/>
      <c r="H277" s="379"/>
      <c r="I277" s="379"/>
    </row>
    <row r="278" spans="1:9" x14ac:dyDescent="0.25">
      <c r="A278" s="386"/>
      <c r="B278" s="384"/>
      <c r="C278" s="385"/>
      <c r="D278" s="386"/>
      <c r="E278" s="388"/>
      <c r="F278" s="388"/>
      <c r="G278" s="373"/>
      <c r="H278" s="379"/>
      <c r="I278" s="379"/>
    </row>
    <row r="279" spans="1:9" x14ac:dyDescent="0.25">
      <c r="A279" s="386"/>
      <c r="B279" s="384"/>
      <c r="C279" s="385"/>
      <c r="D279" s="386"/>
      <c r="E279" s="388"/>
      <c r="F279" s="388"/>
      <c r="G279" s="373"/>
      <c r="H279" s="379"/>
      <c r="I279" s="379"/>
    </row>
    <row r="280" spans="1:9" x14ac:dyDescent="0.25">
      <c r="A280" s="386"/>
      <c r="B280" s="384"/>
      <c r="C280" s="385"/>
      <c r="D280" s="395"/>
      <c r="E280" s="386"/>
      <c r="F280" s="386"/>
      <c r="G280" s="376"/>
      <c r="H280" s="396"/>
      <c r="I280" s="379"/>
    </row>
    <row r="281" spans="1:9" x14ac:dyDescent="0.25">
      <c r="A281" s="386"/>
      <c r="B281" s="384"/>
      <c r="C281" s="385"/>
      <c r="D281" s="386"/>
      <c r="E281" s="386"/>
      <c r="F281" s="386"/>
      <c r="G281" s="376"/>
      <c r="H281" s="396"/>
      <c r="I281" s="379"/>
    </row>
    <row r="282" spans="1:9" x14ac:dyDescent="0.25">
      <c r="A282" s="386"/>
      <c r="B282" s="384"/>
      <c r="C282" s="385"/>
      <c r="D282" s="386"/>
      <c r="E282" s="386"/>
      <c r="F282" s="386"/>
      <c r="G282" s="376"/>
      <c r="H282" s="396"/>
      <c r="I282" s="379"/>
    </row>
    <row r="283" spans="1:9" x14ac:dyDescent="0.25">
      <c r="A283" s="386"/>
      <c r="B283" s="384"/>
      <c r="C283" s="385"/>
      <c r="D283" s="386"/>
      <c r="E283" s="386"/>
      <c r="F283" s="386"/>
      <c r="G283" s="376"/>
      <c r="H283" s="396"/>
      <c r="I283" s="379"/>
    </row>
    <row r="284" spans="1:9" x14ac:dyDescent="0.2">
      <c r="A284" s="377"/>
      <c r="B284" s="377"/>
      <c r="C284" s="377"/>
      <c r="D284" s="377"/>
      <c r="E284" s="378"/>
      <c r="F284" s="379"/>
      <c r="G284" s="379"/>
      <c r="H284" s="379"/>
      <c r="I284" s="379"/>
    </row>
  </sheetData>
  <protectedRanges>
    <protectedRange algorithmName="SHA-512" hashValue="R8frfBQ/MhInQYm+jLEgMwgPwCkrGPIUaxyIFLRSCn/+fIsUU6bmJDax/r7gTh2PEAEvgODYwg0rRRjqSM/oww==" saltValue="tbZzHO5lCNHCDH5y3XGZag==" spinCount="100000" sqref="D10 D16" name="Range1"/>
    <protectedRange algorithmName="SHA-512" hashValue="R8frfBQ/MhInQYm+jLEgMwgPwCkrGPIUaxyIFLRSCn/+fIsUU6bmJDax/r7gTh2PEAEvgODYwg0rRRjqSM/oww==" saltValue="tbZzHO5lCNHCDH5y3XGZag==" spinCount="100000" sqref="D27:D28" name="Range1_2"/>
    <protectedRange algorithmName="SHA-512" hashValue="R8frfBQ/MhInQYm+jLEgMwgPwCkrGPIUaxyIFLRSCn/+fIsUU6bmJDax/r7gTh2PEAEvgODYwg0rRRjqSM/oww==" saltValue="tbZzHO5lCNHCDH5y3XGZag==" spinCount="100000" sqref="D26" name="Range1_3"/>
    <protectedRange algorithmName="SHA-512" hashValue="R8frfBQ/MhInQYm+jLEgMwgPwCkrGPIUaxyIFLRSCn/+fIsUU6bmJDax/r7gTh2PEAEvgODYwg0rRRjqSM/oww==" saltValue="tbZzHO5lCNHCDH5y3XGZag==" spinCount="100000" sqref="E58 E141" name="Range1_1"/>
    <protectedRange algorithmName="SHA-512" hashValue="R8frfBQ/MhInQYm+jLEgMwgPwCkrGPIUaxyIFLRSCn/+fIsUU6bmJDax/r7gTh2PEAEvgODYwg0rRRjqSM/oww==" saltValue="tbZzHO5lCNHCDH5y3XGZag==" spinCount="100000" sqref="E60" name="Range1_4"/>
    <protectedRange algorithmName="SHA-512" hashValue="R8frfBQ/MhInQYm+jLEgMwgPwCkrGPIUaxyIFLRSCn/+fIsUU6bmJDax/r7gTh2PEAEvgODYwg0rRRjqSM/oww==" saltValue="tbZzHO5lCNHCDH5y3XGZag==" spinCount="100000" sqref="E62 E145" name="Range1_5"/>
    <protectedRange algorithmName="SHA-512" hashValue="R8frfBQ/MhInQYm+jLEgMwgPwCkrGPIUaxyIFLRSCn/+fIsUU6bmJDax/r7gTh2PEAEvgODYwg0rRRjqSM/oww==" saltValue="tbZzHO5lCNHCDH5y3XGZag==" spinCount="100000" sqref="E66" name="Range1_6"/>
    <protectedRange algorithmName="SHA-512" hashValue="R8frfBQ/MhInQYm+jLEgMwgPwCkrGPIUaxyIFLRSCn/+fIsUU6bmJDax/r7gTh2PEAEvgODYwg0rRRjqSM/oww==" saltValue="tbZzHO5lCNHCDH5y3XGZag==" spinCount="100000" sqref="E67" name="Range1_7"/>
    <protectedRange algorithmName="SHA-512" hashValue="R8frfBQ/MhInQYm+jLEgMwgPwCkrGPIUaxyIFLRSCn/+fIsUU6bmJDax/r7gTh2PEAEvgODYwg0rRRjqSM/oww==" saltValue="tbZzHO5lCNHCDH5y3XGZag==" spinCount="100000" sqref="E68" name="Range1_8"/>
    <protectedRange algorithmName="SHA-512" hashValue="R8frfBQ/MhInQYm+jLEgMwgPwCkrGPIUaxyIFLRSCn/+fIsUU6bmJDax/r7gTh2PEAEvgODYwg0rRRjqSM/oww==" saltValue="tbZzHO5lCNHCDH5y3XGZag==" spinCount="100000" sqref="E70" name="Range1_9"/>
    <protectedRange algorithmName="SHA-512" hashValue="R8frfBQ/MhInQYm+jLEgMwgPwCkrGPIUaxyIFLRSCn/+fIsUU6bmJDax/r7gTh2PEAEvgODYwg0rRRjqSM/oww==" saltValue="tbZzHO5lCNHCDH5y3XGZag==" spinCount="100000" sqref="E71" name="Range1_11"/>
    <protectedRange algorithmName="SHA-512" hashValue="R8frfBQ/MhInQYm+jLEgMwgPwCkrGPIUaxyIFLRSCn/+fIsUU6bmJDax/r7gTh2PEAEvgODYwg0rRRjqSM/oww==" saltValue="tbZzHO5lCNHCDH5y3XGZag==" spinCount="100000" sqref="E72" name="Range1_12"/>
    <protectedRange algorithmName="SHA-512" hashValue="R8frfBQ/MhInQYm+jLEgMwgPwCkrGPIUaxyIFLRSCn/+fIsUU6bmJDax/r7gTh2PEAEvgODYwg0rRRjqSM/oww==" saltValue="tbZzHO5lCNHCDH5y3XGZag==" spinCount="100000" sqref="E73" name="Range1_14"/>
    <protectedRange algorithmName="SHA-512" hashValue="R8frfBQ/MhInQYm+jLEgMwgPwCkrGPIUaxyIFLRSCn/+fIsUU6bmJDax/r7gTh2PEAEvgODYwg0rRRjqSM/oww==" saltValue="tbZzHO5lCNHCDH5y3XGZag==" spinCount="100000" sqref="E75" name="Range1_15"/>
    <protectedRange algorithmName="SHA-512" hashValue="R8frfBQ/MhInQYm+jLEgMwgPwCkrGPIUaxyIFLRSCn/+fIsUU6bmJDax/r7gTh2PEAEvgODYwg0rRRjqSM/oww==" saltValue="tbZzHO5lCNHCDH5y3XGZag==" spinCount="100000" sqref="E76" name="Range1_16"/>
    <protectedRange algorithmName="SHA-512" hashValue="R8frfBQ/MhInQYm+jLEgMwgPwCkrGPIUaxyIFLRSCn/+fIsUU6bmJDax/r7gTh2PEAEvgODYwg0rRRjqSM/oww==" saltValue="tbZzHO5lCNHCDH5y3XGZag==" spinCount="100000" sqref="E77" name="Range1_17"/>
    <protectedRange algorithmName="SHA-512" hashValue="R8frfBQ/MhInQYm+jLEgMwgPwCkrGPIUaxyIFLRSCn/+fIsUU6bmJDax/r7gTh2PEAEvgODYwg0rRRjqSM/oww==" saltValue="tbZzHO5lCNHCDH5y3XGZag==" spinCount="100000" sqref="E78" name="Range1_18"/>
    <protectedRange algorithmName="SHA-512" hashValue="R8frfBQ/MhInQYm+jLEgMwgPwCkrGPIUaxyIFLRSCn/+fIsUU6bmJDax/r7gTh2PEAEvgODYwg0rRRjqSM/oww==" saltValue="tbZzHO5lCNHCDH5y3XGZag==" spinCount="100000" sqref="E79" name="Range1_19"/>
    <protectedRange algorithmName="SHA-512" hashValue="R8frfBQ/MhInQYm+jLEgMwgPwCkrGPIUaxyIFLRSCn/+fIsUU6bmJDax/r7gTh2PEAEvgODYwg0rRRjqSM/oww==" saltValue="tbZzHO5lCNHCDH5y3XGZag==" spinCount="100000" sqref="E80" name="Range1_21"/>
    <protectedRange algorithmName="SHA-512" hashValue="R8frfBQ/MhInQYm+jLEgMwgPwCkrGPIUaxyIFLRSCn/+fIsUU6bmJDax/r7gTh2PEAEvgODYwg0rRRjqSM/oww==" saltValue="tbZzHO5lCNHCDH5y3XGZag==" spinCount="100000" sqref="E81" name="Range1_22"/>
    <protectedRange algorithmName="SHA-512" hashValue="R8frfBQ/MhInQYm+jLEgMwgPwCkrGPIUaxyIFLRSCn/+fIsUU6bmJDax/r7gTh2PEAEvgODYwg0rRRjqSM/oww==" saltValue="tbZzHO5lCNHCDH5y3XGZag==" spinCount="100000" sqref="E82" name="Range1_24"/>
    <protectedRange algorithmName="SHA-512" hashValue="R8frfBQ/MhInQYm+jLEgMwgPwCkrGPIUaxyIFLRSCn/+fIsUU6bmJDax/r7gTh2PEAEvgODYwg0rRRjqSM/oww==" saltValue="tbZzHO5lCNHCDH5y3XGZag==" spinCount="100000" sqref="G35" name="Range1_10"/>
  </protectedRanges>
  <mergeCells count="14">
    <mergeCell ref="A276:B276"/>
    <mergeCell ref="A1:I1"/>
    <mergeCell ref="A241:I241"/>
    <mergeCell ref="A243:D243"/>
    <mergeCell ref="A239:D239"/>
    <mergeCell ref="A4:D4"/>
    <mergeCell ref="A2:I2"/>
    <mergeCell ref="A42:D42"/>
    <mergeCell ref="A40:I40"/>
    <mergeCell ref="A52:I52"/>
    <mergeCell ref="A54:D54"/>
    <mergeCell ref="A38:D38"/>
    <mergeCell ref="A274:B274"/>
    <mergeCell ref="B260:J260"/>
  </mergeCells>
  <phoneticPr fontId="25" type="noConversion"/>
  <conditionalFormatting sqref="E58">
    <cfRule type="cellIs" dxfId="11" priority="22" operator="lessThan">
      <formula>-0.001</formula>
    </cfRule>
  </conditionalFormatting>
  <conditionalFormatting sqref="E60">
    <cfRule type="cellIs" dxfId="10" priority="21" operator="lessThan">
      <formula>-0.001</formula>
    </cfRule>
  </conditionalFormatting>
  <conditionalFormatting sqref="E62">
    <cfRule type="cellIs" dxfId="9" priority="20" operator="lessThan">
      <formula>-0.001</formula>
    </cfRule>
  </conditionalFormatting>
  <conditionalFormatting sqref="E66:E68">
    <cfRule type="cellIs" dxfId="8" priority="17" operator="lessThan">
      <formula>-0.001</formula>
    </cfRule>
  </conditionalFormatting>
  <conditionalFormatting sqref="E70:E73">
    <cfRule type="cellIs" dxfId="7" priority="13" operator="lessThan">
      <formula>-0.001</formula>
    </cfRule>
  </conditionalFormatting>
  <conditionalFormatting sqref="E75:E82">
    <cfRule type="cellIs" dxfId="6" priority="5" operator="lessThan">
      <formula>-0.001</formula>
    </cfRule>
  </conditionalFormatting>
  <conditionalFormatting sqref="E141">
    <cfRule type="cellIs" dxfId="5" priority="4" operator="lessThan">
      <formula>-0.001</formula>
    </cfRule>
  </conditionalFormatting>
  <conditionalFormatting sqref="E145">
    <cfRule type="cellIs" dxfId="4" priority="3" operator="lessThan">
      <formula>-0.001</formula>
    </cfRule>
  </conditionalFormatting>
  <conditionalFormatting sqref="G35">
    <cfRule type="cellIs" dxfId="3" priority="1" operator="lessThan">
      <formula>-0.001</formula>
    </cfRule>
  </conditionalFormatting>
  <printOptions horizontalCentered="1"/>
  <pageMargins left="0.25" right="0.25" top="0.75" bottom="0.75" header="0.3" footer="0.3"/>
  <pageSetup paperSize="9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3"/>
  <sheetViews>
    <sheetView workbookViewId="0">
      <selection activeCell="D15" sqref="D15"/>
    </sheetView>
  </sheetViews>
  <sheetFormatPr defaultColWidth="9.140625" defaultRowHeight="15.75" x14ac:dyDescent="0.25"/>
  <cols>
    <col min="1" max="1" width="24.42578125" style="10" customWidth="1"/>
    <col min="2" max="2" width="14" style="10" customWidth="1"/>
    <col min="3" max="3" width="12.85546875" style="10" customWidth="1"/>
    <col min="4" max="4" width="13.140625" style="10" customWidth="1"/>
    <col min="5" max="5" width="12.140625" style="10" customWidth="1"/>
    <col min="6" max="6" width="9.85546875" style="10" customWidth="1"/>
    <col min="7" max="16384" width="9.140625" style="10"/>
  </cols>
  <sheetData>
    <row r="1" spans="1:6" x14ac:dyDescent="0.25">
      <c r="A1" s="753"/>
      <c r="B1" s="753"/>
      <c r="C1" s="753"/>
      <c r="D1" s="753"/>
      <c r="E1" s="753"/>
      <c r="F1" s="753"/>
    </row>
    <row r="2" spans="1:6" ht="15.75" customHeight="1" x14ac:dyDescent="0.25">
      <c r="A2" s="753" t="s">
        <v>250</v>
      </c>
      <c r="B2" s="753"/>
      <c r="C2" s="753"/>
      <c r="D2" s="753"/>
      <c r="E2" s="753"/>
      <c r="F2" s="753"/>
    </row>
    <row r="3" spans="1:6" x14ac:dyDescent="0.25">
      <c r="A3" s="753" t="s">
        <v>208</v>
      </c>
      <c r="B3" s="753"/>
      <c r="C3" s="753"/>
      <c r="D3" s="753"/>
      <c r="E3" s="754"/>
      <c r="F3" s="754"/>
    </row>
    <row r="4" spans="1:6" x14ac:dyDescent="0.25">
      <c r="A4" s="421"/>
      <c r="B4" s="421"/>
      <c r="C4" s="421"/>
      <c r="D4" s="421"/>
      <c r="E4" s="422"/>
      <c r="F4" s="422"/>
    </row>
    <row r="5" spans="1:6" x14ac:dyDescent="0.25">
      <c r="A5" s="753" t="s">
        <v>209</v>
      </c>
      <c r="B5" s="753"/>
      <c r="C5" s="753"/>
      <c r="D5" s="755"/>
      <c r="E5" s="755"/>
      <c r="F5" s="755"/>
    </row>
    <row r="6" spans="1:6" x14ac:dyDescent="0.25">
      <c r="A6" s="421"/>
      <c r="B6" s="421"/>
      <c r="C6" s="421"/>
      <c r="D6" s="421"/>
      <c r="E6" s="422"/>
      <c r="F6" s="422"/>
    </row>
    <row r="7" spans="1:6" x14ac:dyDescent="0.25">
      <c r="A7" s="753" t="s">
        <v>210</v>
      </c>
      <c r="B7" s="753"/>
      <c r="C7" s="753"/>
      <c r="D7" s="754"/>
      <c r="E7" s="754"/>
      <c r="F7" s="754"/>
    </row>
    <row r="8" spans="1:6" ht="16.5" thickBot="1" x14ac:dyDescent="0.3">
      <c r="A8" s="421"/>
      <c r="B8" s="421"/>
      <c r="C8" s="421"/>
      <c r="D8" s="421"/>
      <c r="E8" s="422"/>
      <c r="F8" s="422"/>
    </row>
    <row r="9" spans="1:6" s="68" customFormat="1" ht="45" x14ac:dyDescent="0.25">
      <c r="A9" s="423" t="s">
        <v>211</v>
      </c>
      <c r="B9" s="414" t="s">
        <v>4</v>
      </c>
      <c r="C9" s="414" t="s">
        <v>5</v>
      </c>
      <c r="D9" s="414" t="s">
        <v>6</v>
      </c>
      <c r="E9" s="414" t="s">
        <v>29</v>
      </c>
      <c r="F9" s="415" t="s">
        <v>29</v>
      </c>
    </row>
    <row r="10" spans="1:6" s="69" customFormat="1" ht="11.25" x14ac:dyDescent="0.2">
      <c r="A10" s="424">
        <v>1</v>
      </c>
      <c r="B10" s="416">
        <v>2</v>
      </c>
      <c r="C10" s="416">
        <v>3</v>
      </c>
      <c r="D10" s="416">
        <v>4</v>
      </c>
      <c r="E10" s="416" t="s">
        <v>30</v>
      </c>
      <c r="F10" s="417" t="s">
        <v>31</v>
      </c>
    </row>
    <row r="11" spans="1:6" s="69" customFormat="1" ht="15" x14ac:dyDescent="0.2">
      <c r="A11" s="425" t="s">
        <v>212</v>
      </c>
      <c r="B11" s="539">
        <f>B12</f>
        <v>654956.34</v>
      </c>
      <c r="C11" s="539">
        <f>C12</f>
        <v>913879</v>
      </c>
      <c r="D11" s="539">
        <f>D12</f>
        <v>1215236.1200000001</v>
      </c>
      <c r="E11" s="690">
        <f>D11/B11*100</f>
        <v>185.54459981256159</v>
      </c>
      <c r="F11" s="418">
        <f>D11/C11*100</f>
        <v>132.97560399133803</v>
      </c>
    </row>
    <row r="12" spans="1:6" s="68" customFormat="1" ht="27" customHeight="1" x14ac:dyDescent="0.25">
      <c r="A12" s="419" t="s">
        <v>213</v>
      </c>
      <c r="B12" s="426">
        <f>SUM(B13:B13)</f>
        <v>654956.34</v>
      </c>
      <c r="C12" s="426">
        <f>SUM(C13:C13)</f>
        <v>913879</v>
      </c>
      <c r="D12" s="426">
        <f>SUM(D13:D13)</f>
        <v>1215236.1200000001</v>
      </c>
      <c r="E12" s="427">
        <f>SUM(D12/B12*100)</f>
        <v>185.54459981256159</v>
      </c>
      <c r="F12" s="428">
        <f>SUM(D12/C12*100)</f>
        <v>132.97560399133803</v>
      </c>
    </row>
    <row r="13" spans="1:6" s="68" customFormat="1" ht="33" customHeight="1" thickBot="1" x14ac:dyDescent="0.3">
      <c r="A13" s="420" t="s">
        <v>214</v>
      </c>
      <c r="B13" s="705">
        <v>654956.34</v>
      </c>
      <c r="C13" s="429">
        <v>913879</v>
      </c>
      <c r="D13" s="705">
        <v>1215236.1200000001</v>
      </c>
      <c r="E13" s="430">
        <f t="shared" ref="E13" si="0">SUM(D13/B13*100)</f>
        <v>185.54459981256159</v>
      </c>
      <c r="F13" s="431">
        <f t="shared" ref="F13" si="1">SUM(D13/C13*100)</f>
        <v>132.97560399133803</v>
      </c>
    </row>
  </sheetData>
  <mergeCells count="5">
    <mergeCell ref="A1:F1"/>
    <mergeCell ref="A3:F3"/>
    <mergeCell ref="A5:F5"/>
    <mergeCell ref="A7:F7"/>
    <mergeCell ref="A2:F2"/>
  </mergeCells>
  <conditionalFormatting sqref="B13">
    <cfRule type="cellIs" dxfId="2" priority="2" operator="lessThan">
      <formula>-0.001</formula>
    </cfRule>
  </conditionalFormatting>
  <conditionalFormatting sqref="D13">
    <cfRule type="cellIs" dxfId="1" priority="1" operator="lessThan">
      <formula>-0.001</formula>
    </cfRule>
  </conditionalFormatting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L203"/>
  <sheetViews>
    <sheetView topLeftCell="A177" zoomScaleNormal="100" workbookViewId="0">
      <pane xSplit="16740" topLeftCell="F1"/>
      <selection activeCell="G191" sqref="G191"/>
      <selection pane="topRight" activeCell="F150" sqref="F150"/>
    </sheetView>
  </sheetViews>
  <sheetFormatPr defaultColWidth="9.140625" defaultRowHeight="15.75" x14ac:dyDescent="0.25"/>
  <cols>
    <col min="1" max="1" width="10.140625" style="22" customWidth="1"/>
    <col min="2" max="2" width="43.5703125" style="22" customWidth="1"/>
    <col min="3" max="3" width="15" style="126" customWidth="1"/>
    <col min="4" max="4" width="14.28515625" style="94" customWidth="1"/>
    <col min="5" max="5" width="9.28515625" style="97" customWidth="1"/>
    <col min="6" max="6" width="15.140625" style="97" customWidth="1"/>
    <col min="7" max="7" width="27.28515625" style="97" customWidth="1"/>
    <col min="8" max="8" width="16.7109375" style="6" hidden="1" customWidth="1"/>
    <col min="9" max="9" width="16.42578125" style="6" hidden="1" customWidth="1"/>
    <col min="10" max="10" width="12.5703125" style="6" hidden="1" customWidth="1"/>
    <col min="11" max="12" width="10.7109375" style="6" bestFit="1" customWidth="1"/>
    <col min="13" max="13" width="10.28515625" style="6" bestFit="1" customWidth="1"/>
    <col min="14" max="14" width="11.85546875" style="6" bestFit="1" customWidth="1"/>
    <col min="15" max="15" width="15.42578125" style="6" customWidth="1"/>
    <col min="16" max="16" width="9.140625" style="6" customWidth="1"/>
    <col min="17" max="16384" width="9.140625" style="6"/>
  </cols>
  <sheetData>
    <row r="1" spans="1:10" ht="29.25" customHeight="1" x14ac:dyDescent="0.25">
      <c r="A1" s="753" t="s">
        <v>249</v>
      </c>
      <c r="B1" s="753"/>
      <c r="C1" s="753"/>
      <c r="D1" s="753"/>
      <c r="E1" s="753"/>
      <c r="F1" s="118"/>
      <c r="G1" s="130"/>
      <c r="H1" s="11"/>
      <c r="I1" s="11"/>
      <c r="J1" s="11"/>
    </row>
    <row r="2" spans="1:10" s="3" customFormat="1" ht="15.75" customHeight="1" x14ac:dyDescent="0.25">
      <c r="A2" s="753" t="s">
        <v>215</v>
      </c>
      <c r="B2" s="753"/>
      <c r="C2" s="753"/>
      <c r="D2" s="753"/>
      <c r="E2" s="753"/>
      <c r="F2" s="119"/>
      <c r="G2" s="119"/>
    </row>
    <row r="3" spans="1:10" s="9" customFormat="1" x14ac:dyDescent="0.25">
      <c r="A3" s="432"/>
      <c r="B3" s="432"/>
      <c r="C3" s="433"/>
      <c r="D3" s="433"/>
      <c r="E3" s="122"/>
      <c r="F3" s="99"/>
      <c r="G3" s="99"/>
      <c r="H3" s="12"/>
      <c r="I3" s="12"/>
      <c r="J3" s="12"/>
    </row>
    <row r="4" spans="1:10" s="9" customFormat="1" ht="47.25" x14ac:dyDescent="0.25">
      <c r="A4" s="434" t="s">
        <v>216</v>
      </c>
      <c r="B4" s="434" t="s">
        <v>217</v>
      </c>
      <c r="C4" s="435" t="s">
        <v>5</v>
      </c>
      <c r="D4" s="435" t="s">
        <v>6</v>
      </c>
      <c r="E4" s="509" t="s">
        <v>29</v>
      </c>
      <c r="F4" s="99"/>
      <c r="G4" s="99"/>
      <c r="H4" s="12"/>
      <c r="I4" s="12"/>
      <c r="J4" s="12"/>
    </row>
    <row r="5" spans="1:10" s="30" customFormat="1" ht="30" x14ac:dyDescent="0.2">
      <c r="A5" s="756">
        <v>1</v>
      </c>
      <c r="B5" s="756"/>
      <c r="C5" s="436">
        <v>2</v>
      </c>
      <c r="D5" s="437">
        <v>3</v>
      </c>
      <c r="E5" s="553" t="s">
        <v>218</v>
      </c>
      <c r="F5" s="120"/>
      <c r="G5" s="120"/>
      <c r="H5" s="29"/>
      <c r="I5" s="29"/>
      <c r="J5" s="29"/>
    </row>
    <row r="6" spans="1:10" s="30" customFormat="1" ht="31.5" x14ac:dyDescent="0.2">
      <c r="A6" s="434">
        <v>12345</v>
      </c>
      <c r="B6" s="434" t="s">
        <v>219</v>
      </c>
      <c r="C6" s="573">
        <f>C7</f>
        <v>1030676</v>
      </c>
      <c r="D6" s="573">
        <f>D7</f>
        <v>1324253.95</v>
      </c>
      <c r="E6" s="438">
        <f>(D6/C6)*100</f>
        <v>128.48401922621656</v>
      </c>
      <c r="F6" s="120"/>
      <c r="G6" s="120"/>
      <c r="H6" s="29"/>
      <c r="I6" s="29"/>
      <c r="J6" s="29"/>
    </row>
    <row r="7" spans="1:10" s="9" customFormat="1" ht="31.5" x14ac:dyDescent="0.25">
      <c r="A7" s="439" t="s">
        <v>220</v>
      </c>
      <c r="B7" s="440" t="s">
        <v>221</v>
      </c>
      <c r="C7" s="441">
        <f>SUM(C8,C167,)</f>
        <v>1030676</v>
      </c>
      <c r="D7" s="441">
        <f>SUM(D8,D167,)</f>
        <v>1324253.95</v>
      </c>
      <c r="E7" s="441">
        <f>SUM(D7/C7*100)</f>
        <v>128.48401922621656</v>
      </c>
      <c r="F7" s="99"/>
      <c r="G7" s="99"/>
      <c r="H7" s="12"/>
      <c r="I7" s="12"/>
      <c r="J7" s="12"/>
    </row>
    <row r="8" spans="1:10" s="9" customFormat="1" x14ac:dyDescent="0.25">
      <c r="A8" s="574" t="s">
        <v>222</v>
      </c>
      <c r="B8" s="575" t="s">
        <v>223</v>
      </c>
      <c r="C8" s="576">
        <f>SUM(C9,C51,C84,C146,C160)</f>
        <v>913897</v>
      </c>
      <c r="D8" s="576">
        <f>SUM(D9,D51,D84,D146,D160)</f>
        <v>1215235.5</v>
      </c>
      <c r="E8" s="577">
        <f>SUM(D8/C8*100)</f>
        <v>132.97291707927698</v>
      </c>
      <c r="F8" s="99"/>
      <c r="G8" s="99"/>
      <c r="H8" s="12"/>
      <c r="I8" s="12"/>
      <c r="J8" s="12"/>
    </row>
    <row r="9" spans="1:10" s="14" customFormat="1" ht="15" customHeight="1" x14ac:dyDescent="0.25">
      <c r="A9" s="578">
        <v>11</v>
      </c>
      <c r="B9" s="578" t="s">
        <v>73</v>
      </c>
      <c r="C9" s="579">
        <f>SUM(C10,C46)</f>
        <v>771967</v>
      </c>
      <c r="D9" s="580">
        <f>SUM(D10,D46)</f>
        <v>744477.13</v>
      </c>
      <c r="E9" s="580">
        <f>SUM(D9/C9*100)</f>
        <v>96.438983790757888</v>
      </c>
      <c r="F9" s="99"/>
      <c r="G9" s="131"/>
      <c r="H9" s="13"/>
      <c r="I9" s="13"/>
      <c r="J9" s="13"/>
    </row>
    <row r="10" spans="1:10" s="15" customFormat="1" x14ac:dyDescent="0.2">
      <c r="A10" s="444">
        <v>3</v>
      </c>
      <c r="B10" s="445" t="s">
        <v>88</v>
      </c>
      <c r="C10" s="502">
        <f>SUM(C11,C19,C43)</f>
        <v>660788</v>
      </c>
      <c r="D10" s="554">
        <f>SUM(D11,D19,D43)</f>
        <v>635458.68000000005</v>
      </c>
      <c r="E10" s="554">
        <f>SUM(D10/C10*100)</f>
        <v>96.166800849894372</v>
      </c>
      <c r="F10" s="99"/>
      <c r="G10" s="125"/>
      <c r="H10" s="16"/>
      <c r="I10" s="16"/>
    </row>
    <row r="11" spans="1:10" s="9" customFormat="1" ht="14.25" customHeight="1" x14ac:dyDescent="0.25">
      <c r="A11" s="555">
        <v>31</v>
      </c>
      <c r="B11" s="556" t="s">
        <v>89</v>
      </c>
      <c r="C11" s="557">
        <f>C12+C14+C16</f>
        <v>209079</v>
      </c>
      <c r="D11" s="558">
        <f>D12+D14+D16</f>
        <v>173881.84000000003</v>
      </c>
      <c r="E11" s="558">
        <f>SUM(D11/C11*100)</f>
        <v>83.165616824262614</v>
      </c>
      <c r="F11" s="121"/>
      <c r="G11" s="99"/>
      <c r="H11" s="27" t="e">
        <f>SUM(#REF!)</f>
        <v>#REF!</v>
      </c>
      <c r="I11" s="28" t="e">
        <f>SUM(#REF!)</f>
        <v>#REF!</v>
      </c>
      <c r="J11" s="9">
        <f>SUM(C11:G11)</f>
        <v>383044.00561682432</v>
      </c>
    </row>
    <row r="12" spans="1:10" s="18" customFormat="1" ht="14.25" customHeight="1" x14ac:dyDescent="0.25">
      <c r="A12" s="559">
        <v>311</v>
      </c>
      <c r="B12" s="560" t="s">
        <v>90</v>
      </c>
      <c r="C12" s="561">
        <v>166357</v>
      </c>
      <c r="D12" s="562">
        <f>SUM(D13)</f>
        <v>136645.67000000001</v>
      </c>
      <c r="E12" s="562"/>
      <c r="F12" s="99"/>
      <c r="G12" s="124"/>
      <c r="H12" s="26"/>
      <c r="I12" s="26"/>
    </row>
    <row r="13" spans="1:10" ht="14.25" customHeight="1" x14ac:dyDescent="0.25">
      <c r="A13" s="563">
        <v>3111</v>
      </c>
      <c r="B13" s="564" t="s">
        <v>91</v>
      </c>
      <c r="C13" s="565"/>
      <c r="D13" s="566">
        <v>136645.67000000001</v>
      </c>
      <c r="E13" s="567"/>
      <c r="F13" s="99"/>
      <c r="G13" s="126"/>
      <c r="H13" s="25"/>
      <c r="I13" s="25"/>
    </row>
    <row r="14" spans="1:10" ht="14.25" customHeight="1" x14ac:dyDescent="0.25">
      <c r="A14" s="559">
        <v>312</v>
      </c>
      <c r="B14" s="560" t="s">
        <v>93</v>
      </c>
      <c r="C14" s="502">
        <v>16449</v>
      </c>
      <c r="D14" s="554">
        <f>D15</f>
        <v>14689.63</v>
      </c>
      <c r="E14" s="554"/>
      <c r="F14" s="99"/>
      <c r="G14" s="126"/>
      <c r="H14" s="25"/>
      <c r="I14" s="25"/>
    </row>
    <row r="15" spans="1:10" ht="14.25" customHeight="1" x14ac:dyDescent="0.25">
      <c r="A15" s="563">
        <v>3121</v>
      </c>
      <c r="B15" s="564" t="s">
        <v>93</v>
      </c>
      <c r="C15" s="565"/>
      <c r="D15" s="567">
        <v>14689.63</v>
      </c>
      <c r="E15" s="567"/>
      <c r="F15" s="99"/>
      <c r="G15" s="126"/>
      <c r="H15" s="25"/>
      <c r="I15" s="25"/>
    </row>
    <row r="16" spans="1:10" s="18" customFormat="1" ht="14.25" customHeight="1" x14ac:dyDescent="0.25">
      <c r="A16" s="559">
        <v>313</v>
      </c>
      <c r="B16" s="560" t="s">
        <v>95</v>
      </c>
      <c r="C16" s="502">
        <v>26273</v>
      </c>
      <c r="D16" s="554">
        <f>SUM(D17:D18)</f>
        <v>22546.54</v>
      </c>
      <c r="E16" s="554"/>
      <c r="F16" s="99"/>
      <c r="G16" s="124"/>
      <c r="H16" s="26"/>
      <c r="I16" s="26"/>
    </row>
    <row r="17" spans="1:10" ht="14.25" customHeight="1" x14ac:dyDescent="0.25">
      <c r="A17" s="563">
        <v>3132</v>
      </c>
      <c r="B17" s="564" t="s">
        <v>96</v>
      </c>
      <c r="C17" s="565"/>
      <c r="D17" s="568">
        <v>22546.54</v>
      </c>
      <c r="E17" s="567"/>
      <c r="F17" s="99"/>
      <c r="G17" s="126"/>
      <c r="H17" s="25"/>
      <c r="I17" s="25"/>
    </row>
    <row r="18" spans="1:10" ht="14.25" customHeight="1" x14ac:dyDescent="0.25">
      <c r="A18" s="563">
        <v>3133</v>
      </c>
      <c r="B18" s="564" t="s">
        <v>97</v>
      </c>
      <c r="C18" s="565"/>
      <c r="D18" s="567">
        <v>0</v>
      </c>
      <c r="E18" s="567"/>
      <c r="F18" s="99"/>
      <c r="G18" s="126"/>
      <c r="H18" s="25"/>
      <c r="I18" s="25"/>
    </row>
    <row r="19" spans="1:10" s="9" customFormat="1" ht="14.25" customHeight="1" x14ac:dyDescent="0.25">
      <c r="A19" s="555">
        <v>32</v>
      </c>
      <c r="B19" s="556" t="s">
        <v>98</v>
      </c>
      <c r="C19" s="569">
        <f>C24+C29+C39+C41+C20</f>
        <v>451084</v>
      </c>
      <c r="D19" s="504">
        <f>SUM(D20,D24,D29,D39,D41)</f>
        <v>460953.69000000006</v>
      </c>
      <c r="E19" s="504">
        <f>SUM(D19/C19*100)</f>
        <v>102.18799381046546</v>
      </c>
      <c r="F19" s="99"/>
      <c r="G19" s="99"/>
      <c r="H19" s="27"/>
      <c r="I19" s="28"/>
    </row>
    <row r="20" spans="1:10" s="18" customFormat="1" ht="14.25" customHeight="1" x14ac:dyDescent="0.25">
      <c r="A20" s="559">
        <v>321</v>
      </c>
      <c r="B20" s="560" t="s">
        <v>99</v>
      </c>
      <c r="C20" s="502">
        <v>4609</v>
      </c>
      <c r="D20" s="554">
        <f>SUM(D21:D23)</f>
        <v>4002.57</v>
      </c>
      <c r="E20" s="554"/>
      <c r="F20" s="99"/>
      <c r="G20" s="124"/>
      <c r="H20" s="26"/>
      <c r="I20" s="26"/>
    </row>
    <row r="21" spans="1:10" x14ac:dyDescent="0.25">
      <c r="A21" s="563" t="s">
        <v>100</v>
      </c>
      <c r="B21" s="564" t="s">
        <v>101</v>
      </c>
      <c r="C21" s="565"/>
      <c r="D21" s="567">
        <v>979.57</v>
      </c>
      <c r="E21" s="567"/>
      <c r="F21" s="99"/>
      <c r="G21" s="126"/>
      <c r="H21" s="6">
        <v>0</v>
      </c>
      <c r="I21" s="6">
        <v>0</v>
      </c>
      <c r="J21" s="6">
        <f>SUM(C21:G21)</f>
        <v>979.57</v>
      </c>
    </row>
    <row r="22" spans="1:10" ht="31.5" x14ac:dyDescent="0.25">
      <c r="A22" s="563" t="s">
        <v>102</v>
      </c>
      <c r="B22" s="564" t="s">
        <v>103</v>
      </c>
      <c r="C22" s="565"/>
      <c r="D22" s="567">
        <v>2935</v>
      </c>
      <c r="E22" s="567"/>
      <c r="F22" s="99"/>
      <c r="G22" s="126"/>
    </row>
    <row r="23" spans="1:10" x14ac:dyDescent="0.25">
      <c r="A23" s="563">
        <v>3213</v>
      </c>
      <c r="B23" s="564" t="s">
        <v>177</v>
      </c>
      <c r="C23" s="565"/>
      <c r="D23" s="567">
        <v>88</v>
      </c>
      <c r="E23" s="567"/>
      <c r="F23" s="99"/>
      <c r="G23" s="126"/>
    </row>
    <row r="24" spans="1:10" x14ac:dyDescent="0.25">
      <c r="A24" s="559">
        <v>322</v>
      </c>
      <c r="B24" s="560" t="s">
        <v>106</v>
      </c>
      <c r="C24" s="502">
        <v>6441</v>
      </c>
      <c r="D24" s="554">
        <f>SUM(D25:D28)</f>
        <v>6336.0700000000006</v>
      </c>
      <c r="E24" s="567"/>
      <c r="F24" s="99"/>
      <c r="G24" s="126"/>
    </row>
    <row r="25" spans="1:10" x14ac:dyDescent="0.25">
      <c r="A25" s="563">
        <v>3221</v>
      </c>
      <c r="B25" s="564" t="s">
        <v>107</v>
      </c>
      <c r="C25" s="565"/>
      <c r="D25" s="567">
        <v>2592.37</v>
      </c>
      <c r="E25" s="567"/>
      <c r="F25" s="99"/>
      <c r="G25" s="126"/>
    </row>
    <row r="26" spans="1:10" x14ac:dyDescent="0.25">
      <c r="A26" s="563">
        <v>3223</v>
      </c>
      <c r="B26" s="564" t="s">
        <v>108</v>
      </c>
      <c r="C26" s="565"/>
      <c r="D26" s="567">
        <v>0</v>
      </c>
      <c r="E26" s="567"/>
      <c r="F26" s="99"/>
      <c r="G26" s="126"/>
    </row>
    <row r="27" spans="1:10" ht="31.5" x14ac:dyDescent="0.25">
      <c r="A27" s="563">
        <v>3224</v>
      </c>
      <c r="B27" s="564" t="s">
        <v>109</v>
      </c>
      <c r="C27" s="565"/>
      <c r="D27" s="567">
        <v>3418.39</v>
      </c>
      <c r="E27" s="567"/>
      <c r="F27" s="99"/>
      <c r="G27" s="126"/>
    </row>
    <row r="28" spans="1:10" x14ac:dyDescent="0.25">
      <c r="A28" s="563">
        <v>3225</v>
      </c>
      <c r="B28" s="564" t="s">
        <v>110</v>
      </c>
      <c r="C28" s="565"/>
      <c r="D28" s="567">
        <v>325.31</v>
      </c>
      <c r="E28" s="567"/>
      <c r="F28" s="99"/>
      <c r="G28" s="126"/>
    </row>
    <row r="29" spans="1:10" x14ac:dyDescent="0.25">
      <c r="A29" s="559">
        <v>323</v>
      </c>
      <c r="B29" s="560" t="s">
        <v>111</v>
      </c>
      <c r="C29" s="502">
        <v>399304</v>
      </c>
      <c r="D29" s="554">
        <f>SUM(D30:D38)</f>
        <v>414830.41000000003</v>
      </c>
      <c r="E29" s="567"/>
      <c r="F29" s="99"/>
      <c r="G29" s="126"/>
    </row>
    <row r="30" spans="1:10" x14ac:dyDescent="0.25">
      <c r="A30" s="563">
        <v>3231</v>
      </c>
      <c r="B30" s="564" t="s">
        <v>112</v>
      </c>
      <c r="C30" s="565"/>
      <c r="D30" s="567">
        <v>6529.6</v>
      </c>
      <c r="E30" s="567"/>
      <c r="F30" s="99"/>
      <c r="G30" s="126"/>
    </row>
    <row r="31" spans="1:10" x14ac:dyDescent="0.25">
      <c r="A31" s="563">
        <v>3232</v>
      </c>
      <c r="B31" s="564" t="s">
        <v>113</v>
      </c>
      <c r="C31" s="565"/>
      <c r="D31" s="567">
        <v>35805.67</v>
      </c>
      <c r="E31" s="567"/>
      <c r="F31" s="99"/>
      <c r="G31" s="126"/>
    </row>
    <row r="32" spans="1:10" x14ac:dyDescent="0.25">
      <c r="A32" s="563">
        <v>3233</v>
      </c>
      <c r="B32" s="564" t="s">
        <v>114</v>
      </c>
      <c r="C32" s="565"/>
      <c r="D32" s="567">
        <v>12667.77</v>
      </c>
      <c r="E32" s="567"/>
      <c r="F32" s="99"/>
      <c r="G32" s="126"/>
    </row>
    <row r="33" spans="1:11" x14ac:dyDescent="0.25">
      <c r="A33" s="563">
        <v>3234</v>
      </c>
      <c r="B33" s="564" t="s">
        <v>115</v>
      </c>
      <c r="C33" s="565"/>
      <c r="D33" s="567">
        <v>174.6</v>
      </c>
      <c r="E33" s="567"/>
      <c r="F33" s="99"/>
      <c r="G33" s="126"/>
    </row>
    <row r="34" spans="1:11" x14ac:dyDescent="0.25">
      <c r="A34" s="563">
        <v>3235</v>
      </c>
      <c r="B34" s="564" t="s">
        <v>116</v>
      </c>
      <c r="C34" s="565"/>
      <c r="D34" s="567">
        <v>201.25</v>
      </c>
      <c r="E34" s="567"/>
      <c r="F34" s="99"/>
      <c r="G34" s="126"/>
    </row>
    <row r="35" spans="1:11" x14ac:dyDescent="0.25">
      <c r="A35" s="563">
        <v>3236</v>
      </c>
      <c r="B35" s="564" t="s">
        <v>117</v>
      </c>
      <c r="C35" s="565"/>
      <c r="D35" s="567">
        <v>1449</v>
      </c>
      <c r="E35" s="567"/>
      <c r="F35" s="99"/>
      <c r="G35" s="126"/>
    </row>
    <row r="36" spans="1:11" x14ac:dyDescent="0.25">
      <c r="A36" s="563">
        <v>3237</v>
      </c>
      <c r="B36" s="564" t="s">
        <v>118</v>
      </c>
      <c r="C36" s="565"/>
      <c r="D36" s="567">
        <v>323530.75</v>
      </c>
      <c r="E36" s="567"/>
      <c r="F36" s="99"/>
      <c r="G36" s="126"/>
    </row>
    <row r="37" spans="1:11" x14ac:dyDescent="0.25">
      <c r="A37" s="563">
        <v>3238</v>
      </c>
      <c r="B37" s="564" t="s">
        <v>119</v>
      </c>
      <c r="C37" s="565"/>
      <c r="D37" s="567">
        <v>1017.68</v>
      </c>
      <c r="E37" s="567"/>
      <c r="F37" s="99"/>
      <c r="G37" s="126"/>
    </row>
    <row r="38" spans="1:11" x14ac:dyDescent="0.25">
      <c r="A38" s="563">
        <v>3239</v>
      </c>
      <c r="B38" s="564" t="s">
        <v>120</v>
      </c>
      <c r="C38" s="565"/>
      <c r="D38" s="567">
        <v>33454.089999999997</v>
      </c>
      <c r="E38" s="567"/>
      <c r="F38" s="99"/>
      <c r="G38" s="126"/>
    </row>
    <row r="39" spans="1:11" s="96" customFormat="1" ht="31.5" x14ac:dyDescent="0.25">
      <c r="A39" s="559">
        <v>324</v>
      </c>
      <c r="B39" s="560" t="s">
        <v>121</v>
      </c>
      <c r="C39" s="502">
        <v>40730</v>
      </c>
      <c r="D39" s="554">
        <f>D40</f>
        <v>35784.639999999999</v>
      </c>
      <c r="E39" s="554"/>
      <c r="F39" s="122"/>
      <c r="G39" s="132"/>
    </row>
    <row r="40" spans="1:11" s="93" customFormat="1" ht="31.5" x14ac:dyDescent="0.25">
      <c r="A40" s="563">
        <v>3241</v>
      </c>
      <c r="B40" s="564" t="s">
        <v>121</v>
      </c>
      <c r="C40" s="565"/>
      <c r="D40" s="567">
        <v>35784.639999999999</v>
      </c>
      <c r="E40" s="567"/>
      <c r="F40" s="123"/>
      <c r="G40" s="133"/>
    </row>
    <row r="41" spans="1:11" s="96" customFormat="1" x14ac:dyDescent="0.25">
      <c r="A41" s="559">
        <v>329</v>
      </c>
      <c r="B41" s="560" t="s">
        <v>122</v>
      </c>
      <c r="C41" s="502">
        <v>0</v>
      </c>
      <c r="D41" s="554">
        <f>D42</f>
        <v>0</v>
      </c>
      <c r="E41" s="554"/>
      <c r="F41" s="122"/>
      <c r="G41" s="132"/>
      <c r="K41" s="671"/>
    </row>
    <row r="42" spans="1:11" s="93" customFormat="1" x14ac:dyDescent="0.25">
      <c r="A42" s="563">
        <v>3292</v>
      </c>
      <c r="B42" s="564" t="s">
        <v>183</v>
      </c>
      <c r="C42" s="565"/>
      <c r="D42" s="567">
        <v>0</v>
      </c>
      <c r="E42" s="567"/>
      <c r="F42" s="123"/>
      <c r="G42" s="133"/>
    </row>
    <row r="43" spans="1:11" x14ac:dyDescent="0.25">
      <c r="A43" s="559">
        <v>34</v>
      </c>
      <c r="B43" s="556" t="s">
        <v>125</v>
      </c>
      <c r="C43" s="502">
        <f>+C44</f>
        <v>625</v>
      </c>
      <c r="D43" s="554">
        <f>D44</f>
        <v>623.15</v>
      </c>
      <c r="E43" s="554">
        <f>D43/C43*100</f>
        <v>99.703999999999994</v>
      </c>
      <c r="F43" s="99"/>
      <c r="G43" s="126"/>
    </row>
    <row r="44" spans="1:11" x14ac:dyDescent="0.25">
      <c r="A44" s="559">
        <v>343</v>
      </c>
      <c r="B44" s="556" t="s">
        <v>126</v>
      </c>
      <c r="C44" s="502">
        <v>625</v>
      </c>
      <c r="D44" s="554">
        <f>D45</f>
        <v>623.15</v>
      </c>
      <c r="E44" s="567"/>
      <c r="F44" s="99"/>
      <c r="G44" s="126"/>
    </row>
    <row r="45" spans="1:11" s="93" customFormat="1" x14ac:dyDescent="0.25">
      <c r="A45" s="563">
        <v>3431</v>
      </c>
      <c r="B45" s="564" t="s">
        <v>127</v>
      </c>
      <c r="C45" s="565"/>
      <c r="D45" s="567">
        <v>623.15</v>
      </c>
      <c r="E45" s="567"/>
      <c r="F45" s="123"/>
      <c r="G45" s="133"/>
    </row>
    <row r="46" spans="1:11" s="93" customFormat="1" ht="31.5" x14ac:dyDescent="0.25">
      <c r="A46" s="559">
        <v>4</v>
      </c>
      <c r="B46" s="560" t="s">
        <v>196</v>
      </c>
      <c r="C46" s="502">
        <f>+C47</f>
        <v>111179</v>
      </c>
      <c r="D46" s="554">
        <f>D47</f>
        <v>109018.45</v>
      </c>
      <c r="E46" s="554">
        <f>D46/C46*100</f>
        <v>98.056692360967446</v>
      </c>
      <c r="F46" s="123"/>
      <c r="G46" s="133"/>
    </row>
    <row r="47" spans="1:11" s="93" customFormat="1" ht="31.5" x14ac:dyDescent="0.25">
      <c r="A47" s="559">
        <v>42</v>
      </c>
      <c r="B47" s="560" t="s">
        <v>196</v>
      </c>
      <c r="C47" s="565">
        <f>108535+2644</f>
        <v>111179</v>
      </c>
      <c r="D47" s="554">
        <f>D48</f>
        <v>109018.45</v>
      </c>
      <c r="E47" s="567"/>
      <c r="F47" s="123"/>
      <c r="G47" s="133"/>
    </row>
    <row r="48" spans="1:11" s="93" customFormat="1" x14ac:dyDescent="0.25">
      <c r="A48" s="559">
        <v>422</v>
      </c>
      <c r="B48" s="560" t="s">
        <v>130</v>
      </c>
      <c r="C48" s="565"/>
      <c r="D48" s="554">
        <f>+D49+D50</f>
        <v>109018.45</v>
      </c>
      <c r="E48" s="567"/>
      <c r="F48" s="123"/>
      <c r="G48" s="133"/>
    </row>
    <row r="49" spans="1:10" s="93" customFormat="1" x14ac:dyDescent="0.25">
      <c r="A49" s="559">
        <v>4221</v>
      </c>
      <c r="B49" s="560" t="s">
        <v>130</v>
      </c>
      <c r="C49" s="565"/>
      <c r="D49" s="567">
        <v>5760.37</v>
      </c>
      <c r="E49" s="567"/>
      <c r="F49" s="123"/>
      <c r="G49" s="133"/>
    </row>
    <row r="50" spans="1:10" s="93" customFormat="1" ht="31.5" x14ac:dyDescent="0.25">
      <c r="A50" s="559">
        <v>4227</v>
      </c>
      <c r="B50" s="560" t="s">
        <v>134</v>
      </c>
      <c r="C50" s="565"/>
      <c r="D50" s="567">
        <v>103258.08</v>
      </c>
      <c r="E50" s="567"/>
      <c r="F50" s="123"/>
      <c r="G50" s="133"/>
    </row>
    <row r="51" spans="1:10" s="18" customFormat="1" x14ac:dyDescent="0.25">
      <c r="A51" s="570">
        <v>31</v>
      </c>
      <c r="B51" s="501" t="s">
        <v>224</v>
      </c>
      <c r="C51" s="569">
        <f>+C52+C80+C72</f>
        <v>78330</v>
      </c>
      <c r="D51" s="503">
        <f t="shared" ref="D51" si="0">SUM(D52)</f>
        <v>53073.640000000007</v>
      </c>
      <c r="E51" s="503">
        <f t="shared" ref="E51" si="1">SUM(E52)</f>
        <v>73.990854593614955</v>
      </c>
      <c r="F51" s="99"/>
      <c r="G51" s="124"/>
      <c r="H51" s="19"/>
      <c r="I51" s="19"/>
      <c r="J51" s="19"/>
    </row>
    <row r="52" spans="1:10" s="18" customFormat="1" x14ac:dyDescent="0.25">
      <c r="A52" s="444">
        <v>3</v>
      </c>
      <c r="B52" s="445" t="s">
        <v>88</v>
      </c>
      <c r="C52" s="461">
        <f>C56+C77</f>
        <v>71730</v>
      </c>
      <c r="D52" s="458">
        <f>SUM(D53,D56,D74,D77)</f>
        <v>53073.640000000007</v>
      </c>
      <c r="E52" s="458">
        <f>SUM(D52/C52*100)</f>
        <v>73.990854593614955</v>
      </c>
      <c r="F52" s="99"/>
      <c r="G52" s="124"/>
      <c r="H52" s="19"/>
      <c r="I52" s="19"/>
      <c r="J52" s="19"/>
    </row>
    <row r="53" spans="1:10" s="9" customFormat="1" ht="15.75" customHeight="1" x14ac:dyDescent="0.25">
      <c r="A53" s="459">
        <v>31</v>
      </c>
      <c r="B53" s="460" t="s">
        <v>89</v>
      </c>
      <c r="C53" s="461"/>
      <c r="D53" s="462">
        <f>SUM(D54)</f>
        <v>0</v>
      </c>
      <c r="E53" s="462"/>
      <c r="F53" s="99"/>
      <c r="G53" s="99"/>
      <c r="H53" s="9">
        <v>0</v>
      </c>
      <c r="I53" s="9">
        <v>0</v>
      </c>
      <c r="J53" s="9">
        <f>SUM(C53:G53)</f>
        <v>0</v>
      </c>
    </row>
    <row r="54" spans="1:10" s="18" customFormat="1" ht="15.75" customHeight="1" x14ac:dyDescent="0.25">
      <c r="A54" s="463">
        <v>311</v>
      </c>
      <c r="B54" s="445" t="s">
        <v>90</v>
      </c>
      <c r="C54" s="457"/>
      <c r="D54" s="458">
        <f>SUM(D55)</f>
        <v>0</v>
      </c>
      <c r="E54" s="458"/>
      <c r="F54" s="99"/>
      <c r="G54" s="124"/>
    </row>
    <row r="55" spans="1:10" ht="15.75" customHeight="1" x14ac:dyDescent="0.25">
      <c r="A55" s="464">
        <v>3111</v>
      </c>
      <c r="B55" s="465" t="s">
        <v>91</v>
      </c>
      <c r="C55" s="466"/>
      <c r="D55" s="467">
        <v>0</v>
      </c>
      <c r="E55" s="467"/>
      <c r="F55" s="99"/>
      <c r="G55" s="126"/>
    </row>
    <row r="56" spans="1:10" s="9" customFormat="1" ht="15.75" customHeight="1" x14ac:dyDescent="0.25">
      <c r="A56" s="459">
        <v>32</v>
      </c>
      <c r="B56" s="460" t="s">
        <v>98</v>
      </c>
      <c r="C56" s="461">
        <f>+C64+C70</f>
        <v>71730</v>
      </c>
      <c r="D56" s="462">
        <f>SUM(D57,D60,D64,D70,D72)</f>
        <v>52960.340000000004</v>
      </c>
      <c r="E56" s="462"/>
      <c r="F56" s="99"/>
      <c r="G56" s="99"/>
    </row>
    <row r="57" spans="1:10" s="9" customFormat="1" ht="15.75" customHeight="1" x14ac:dyDescent="0.25">
      <c r="A57" s="459">
        <v>321</v>
      </c>
      <c r="B57" s="560" t="s">
        <v>99</v>
      </c>
      <c r="C57" s="461"/>
      <c r="D57" s="462">
        <f>D58+D59</f>
        <v>0</v>
      </c>
      <c r="E57" s="462"/>
      <c r="F57" s="99"/>
      <c r="G57" s="99"/>
    </row>
    <row r="58" spans="1:10" s="9" customFormat="1" ht="15.75" customHeight="1" x14ac:dyDescent="0.25">
      <c r="A58" s="571">
        <v>3211</v>
      </c>
      <c r="B58" s="564" t="s">
        <v>101</v>
      </c>
      <c r="C58" s="461"/>
      <c r="D58" s="572">
        <v>0</v>
      </c>
      <c r="E58" s="462"/>
      <c r="F58" s="99"/>
      <c r="G58" s="99"/>
    </row>
    <row r="59" spans="1:10" s="9" customFormat="1" ht="15.75" customHeight="1" x14ac:dyDescent="0.25">
      <c r="A59" s="571">
        <v>3214</v>
      </c>
      <c r="B59" s="564" t="s">
        <v>140</v>
      </c>
      <c r="C59" s="461"/>
      <c r="D59" s="572">
        <v>0</v>
      </c>
      <c r="E59" s="462"/>
      <c r="F59" s="99"/>
      <c r="G59" s="99"/>
    </row>
    <row r="60" spans="1:10" s="18" customFormat="1" ht="15.75" customHeight="1" x14ac:dyDescent="0.25">
      <c r="A60" s="463">
        <v>322</v>
      </c>
      <c r="B60" s="445" t="s">
        <v>106</v>
      </c>
      <c r="C60" s="457"/>
      <c r="D60" s="458">
        <f>SUM(D61:D63)</f>
        <v>3414.57</v>
      </c>
      <c r="E60" s="458"/>
      <c r="F60" s="99"/>
      <c r="G60" s="124"/>
    </row>
    <row r="61" spans="1:10" ht="15.75" customHeight="1" x14ac:dyDescent="0.25">
      <c r="A61" s="464" t="s">
        <v>141</v>
      </c>
      <c r="B61" s="465" t="s">
        <v>107</v>
      </c>
      <c r="C61" s="466"/>
      <c r="D61" s="567">
        <v>3414.57</v>
      </c>
      <c r="E61" s="467"/>
      <c r="F61" s="99"/>
    </row>
    <row r="62" spans="1:10" ht="15.75" customHeight="1" x14ac:dyDescent="0.25">
      <c r="A62" s="464" t="s">
        <v>142</v>
      </c>
      <c r="B62" s="465" t="s">
        <v>108</v>
      </c>
      <c r="C62" s="466"/>
      <c r="D62" s="567">
        <v>0</v>
      </c>
      <c r="E62" s="467"/>
      <c r="F62" s="99"/>
    </row>
    <row r="63" spans="1:10" ht="15.75" customHeight="1" x14ac:dyDescent="0.25">
      <c r="A63" s="464" t="s">
        <v>143</v>
      </c>
      <c r="B63" s="465" t="s">
        <v>109</v>
      </c>
      <c r="C63" s="466"/>
      <c r="D63" s="567">
        <v>0</v>
      </c>
      <c r="E63" s="467"/>
      <c r="F63" s="99"/>
    </row>
    <row r="64" spans="1:10" ht="15.75" customHeight="1" x14ac:dyDescent="0.25">
      <c r="A64" s="463">
        <v>323</v>
      </c>
      <c r="B64" s="560" t="s">
        <v>111</v>
      </c>
      <c r="C64" s="457">
        <v>60400</v>
      </c>
      <c r="D64" s="554">
        <f>SUM(D65:D69)</f>
        <v>31980.28</v>
      </c>
      <c r="E64" s="467"/>
      <c r="F64" s="99"/>
    </row>
    <row r="65" spans="1:7" ht="15.75" customHeight="1" x14ac:dyDescent="0.25">
      <c r="A65" s="464">
        <v>3231</v>
      </c>
      <c r="B65" s="465" t="s">
        <v>178</v>
      </c>
      <c r="C65" s="466"/>
      <c r="D65" s="567">
        <v>7232.4</v>
      </c>
      <c r="E65" s="467"/>
      <c r="F65" s="99"/>
    </row>
    <row r="66" spans="1:7" ht="15.75" customHeight="1" x14ac:dyDescent="0.25">
      <c r="A66" s="464">
        <v>3233</v>
      </c>
      <c r="B66" s="564" t="s">
        <v>114</v>
      </c>
      <c r="C66" s="466"/>
      <c r="D66" s="567">
        <v>8658.2099999999991</v>
      </c>
      <c r="E66" s="467"/>
      <c r="F66" s="99"/>
    </row>
    <row r="67" spans="1:7" ht="15.75" customHeight="1" x14ac:dyDescent="0.25">
      <c r="A67" s="464">
        <v>3235</v>
      </c>
      <c r="B67" s="564" t="s">
        <v>116</v>
      </c>
      <c r="C67" s="466"/>
      <c r="D67" s="567">
        <v>1599.3</v>
      </c>
      <c r="E67" s="467"/>
      <c r="F67" s="99"/>
    </row>
    <row r="68" spans="1:7" ht="15.75" customHeight="1" x14ac:dyDescent="0.25">
      <c r="A68" s="464">
        <v>3237</v>
      </c>
      <c r="B68" s="465" t="s">
        <v>118</v>
      </c>
      <c r="C68" s="466"/>
      <c r="D68" s="567">
        <v>11391.88</v>
      </c>
      <c r="E68" s="467"/>
      <c r="F68" s="99"/>
    </row>
    <row r="69" spans="1:7" ht="15.75" customHeight="1" x14ac:dyDescent="0.25">
      <c r="A69" s="464">
        <v>3239</v>
      </c>
      <c r="B69" s="524" t="s">
        <v>120</v>
      </c>
      <c r="C69" s="466"/>
      <c r="D69" s="567">
        <v>3098.49</v>
      </c>
      <c r="E69" s="467"/>
      <c r="F69" s="99"/>
    </row>
    <row r="70" spans="1:7" ht="15.75" customHeight="1" x14ac:dyDescent="0.25">
      <c r="A70" s="463">
        <v>324</v>
      </c>
      <c r="B70" s="525" t="s">
        <v>121</v>
      </c>
      <c r="C70" s="457">
        <v>11330</v>
      </c>
      <c r="D70" s="554">
        <f>D71</f>
        <v>17068.45</v>
      </c>
      <c r="E70" s="467"/>
      <c r="F70" s="99"/>
    </row>
    <row r="71" spans="1:7" ht="15.75" customHeight="1" x14ac:dyDescent="0.25">
      <c r="A71" s="464">
        <v>3241</v>
      </c>
      <c r="B71" s="706" t="s">
        <v>121</v>
      </c>
      <c r="C71" s="466"/>
      <c r="D71" s="567">
        <v>17068.45</v>
      </c>
      <c r="E71" s="467"/>
      <c r="F71" s="99"/>
    </row>
    <row r="72" spans="1:7" ht="15.75" customHeight="1" x14ac:dyDescent="0.25">
      <c r="A72" s="463">
        <v>329</v>
      </c>
      <c r="B72" s="525" t="s">
        <v>122</v>
      </c>
      <c r="C72" s="466">
        <v>1000</v>
      </c>
      <c r="D72" s="554">
        <f>D73</f>
        <v>497.04</v>
      </c>
      <c r="E72" s="467"/>
      <c r="F72" s="99"/>
    </row>
    <row r="73" spans="1:7" ht="15.75" customHeight="1" x14ac:dyDescent="0.25">
      <c r="A73" s="464">
        <v>3293</v>
      </c>
      <c r="B73" s="524" t="s">
        <v>124</v>
      </c>
      <c r="C73" s="466"/>
      <c r="D73" s="567">
        <v>497.04</v>
      </c>
      <c r="E73" s="467"/>
      <c r="F73" s="99"/>
    </row>
    <row r="74" spans="1:7" ht="15.75" customHeight="1" x14ac:dyDescent="0.25">
      <c r="A74" s="463">
        <v>34</v>
      </c>
      <c r="B74" s="525" t="s">
        <v>125</v>
      </c>
      <c r="C74" s="466"/>
      <c r="D74" s="554">
        <f>D75</f>
        <v>113.3</v>
      </c>
      <c r="E74" s="467"/>
      <c r="F74" s="99"/>
    </row>
    <row r="75" spans="1:7" ht="15.75" customHeight="1" x14ac:dyDescent="0.25">
      <c r="A75" s="463">
        <v>343</v>
      </c>
      <c r="B75" s="525" t="s">
        <v>126</v>
      </c>
      <c r="C75" s="466"/>
      <c r="D75" s="554">
        <f>D76</f>
        <v>113.3</v>
      </c>
      <c r="E75" s="467"/>
      <c r="F75" s="99"/>
    </row>
    <row r="76" spans="1:7" ht="15.75" customHeight="1" x14ac:dyDescent="0.25">
      <c r="A76" s="464">
        <v>3431</v>
      </c>
      <c r="B76" s="524" t="s">
        <v>127</v>
      </c>
      <c r="C76" s="466"/>
      <c r="D76" s="567">
        <v>113.3</v>
      </c>
      <c r="E76" s="467"/>
      <c r="F76" s="99"/>
    </row>
    <row r="77" spans="1:7" ht="15.75" customHeight="1" x14ac:dyDescent="0.25">
      <c r="A77" s="463">
        <v>38</v>
      </c>
      <c r="B77" s="525" t="s">
        <v>162</v>
      </c>
      <c r="C77" s="461">
        <v>0</v>
      </c>
      <c r="D77" s="554">
        <f>D78</f>
        <v>0</v>
      </c>
      <c r="E77" s="467"/>
      <c r="F77" s="99"/>
    </row>
    <row r="78" spans="1:7" ht="15.75" customHeight="1" x14ac:dyDescent="0.25">
      <c r="A78" s="464">
        <v>381</v>
      </c>
      <c r="B78" s="524" t="s">
        <v>62</v>
      </c>
      <c r="C78" s="466"/>
      <c r="D78" s="554">
        <f>D79</f>
        <v>0</v>
      </c>
      <c r="E78" s="467"/>
      <c r="F78" s="99"/>
    </row>
    <row r="79" spans="1:7" ht="15.75" customHeight="1" x14ac:dyDescent="0.25">
      <c r="A79" s="464">
        <v>3811</v>
      </c>
      <c r="B79" s="524" t="s">
        <v>165</v>
      </c>
      <c r="C79" s="466"/>
      <c r="D79" s="567">
        <v>0</v>
      </c>
      <c r="E79" s="467"/>
      <c r="F79" s="99"/>
    </row>
    <row r="80" spans="1:7" s="93" customFormat="1" ht="31.5" x14ac:dyDescent="0.25">
      <c r="A80" s="559">
        <v>4</v>
      </c>
      <c r="B80" s="560" t="s">
        <v>196</v>
      </c>
      <c r="C80" s="502">
        <f>+C81</f>
        <v>5600</v>
      </c>
      <c r="D80" s="554">
        <f>D81</f>
        <v>0</v>
      </c>
      <c r="E80" s="554">
        <f>D80/C80*100</f>
        <v>0</v>
      </c>
      <c r="F80" s="123"/>
      <c r="G80" s="133"/>
    </row>
    <row r="81" spans="1:10" s="93" customFormat="1" ht="31.5" x14ac:dyDescent="0.25">
      <c r="A81" s="559">
        <v>42</v>
      </c>
      <c r="B81" s="560" t="s">
        <v>196</v>
      </c>
      <c r="C81" s="565">
        <v>5600</v>
      </c>
      <c r="D81" s="554">
        <f>D82</f>
        <v>0</v>
      </c>
      <c r="E81" s="567"/>
      <c r="F81" s="123"/>
      <c r="G81" s="133"/>
    </row>
    <row r="82" spans="1:10" s="93" customFormat="1" x14ac:dyDescent="0.25">
      <c r="A82" s="559">
        <v>422</v>
      </c>
      <c r="B82" s="560" t="s">
        <v>130</v>
      </c>
      <c r="C82" s="565"/>
      <c r="D82" s="554">
        <f>D83</f>
        <v>0</v>
      </c>
      <c r="E82" s="567"/>
      <c r="F82" s="123"/>
      <c r="G82" s="133"/>
    </row>
    <row r="83" spans="1:10" s="93" customFormat="1" x14ac:dyDescent="0.25">
      <c r="A83" s="559">
        <v>4221</v>
      </c>
      <c r="B83" s="560" t="s">
        <v>130</v>
      </c>
      <c r="C83" s="565"/>
      <c r="D83" s="567">
        <v>0</v>
      </c>
      <c r="E83" s="567"/>
      <c r="F83" s="123"/>
      <c r="G83" s="133"/>
    </row>
    <row r="84" spans="1:10" s="18" customFormat="1" x14ac:dyDescent="0.25">
      <c r="A84" s="442">
        <v>43</v>
      </c>
      <c r="B84" s="442" t="s">
        <v>225</v>
      </c>
      <c r="C84" s="468">
        <f>+C85+C124</f>
        <v>26600</v>
      </c>
      <c r="D84" s="468">
        <f>D85+D132</f>
        <v>266521.11</v>
      </c>
      <c r="E84" s="469">
        <f t="shared" ref="E84" si="2">(D84/C84)*100</f>
        <v>1001.959060150376</v>
      </c>
      <c r="F84" s="99"/>
      <c r="G84" s="124"/>
      <c r="H84" s="19"/>
      <c r="I84" s="19"/>
      <c r="J84" s="19"/>
    </row>
    <row r="85" spans="1:10" s="18" customFormat="1" x14ac:dyDescent="0.25">
      <c r="A85" s="444">
        <v>3</v>
      </c>
      <c r="B85" s="445" t="s">
        <v>88</v>
      </c>
      <c r="C85" s="458">
        <f>+C86+C89+C117+C121</f>
        <v>26600</v>
      </c>
      <c r="D85" s="458">
        <f>SUM(D86,D89,D117,D121,D133)</f>
        <v>266521.11</v>
      </c>
      <c r="E85" s="458">
        <f>(D85/C85)*100</f>
        <v>1001.959060150376</v>
      </c>
      <c r="F85" s="99"/>
      <c r="G85" s="124"/>
      <c r="H85" s="19"/>
      <c r="I85" s="19"/>
      <c r="J85" s="19"/>
    </row>
    <row r="86" spans="1:10" s="9" customFormat="1" ht="15.75" customHeight="1" x14ac:dyDescent="0.25">
      <c r="A86" s="448">
        <v>31</v>
      </c>
      <c r="B86" s="449" t="s">
        <v>89</v>
      </c>
      <c r="C86" s="456"/>
      <c r="D86" s="438">
        <f>SUM(D87)</f>
        <v>0</v>
      </c>
      <c r="E86" s="438" t="e">
        <f>(D86/C86)*100</f>
        <v>#DIV/0!</v>
      </c>
      <c r="F86" s="99"/>
      <c r="G86" s="99"/>
    </row>
    <row r="87" spans="1:10" s="18" customFormat="1" ht="15.75" customHeight="1" x14ac:dyDescent="0.25">
      <c r="A87" s="450">
        <v>312</v>
      </c>
      <c r="B87" s="451" t="s">
        <v>93</v>
      </c>
      <c r="C87" s="446"/>
      <c r="D87" s="455">
        <f>SUM(D88)</f>
        <v>0</v>
      </c>
      <c r="E87" s="447">
        <v>0</v>
      </c>
      <c r="F87" s="99"/>
      <c r="G87" s="124"/>
    </row>
    <row r="88" spans="1:10" x14ac:dyDescent="0.25">
      <c r="A88" s="452" t="s">
        <v>94</v>
      </c>
      <c r="B88" s="453" t="s">
        <v>93</v>
      </c>
      <c r="C88" s="454"/>
      <c r="D88" s="455">
        <v>0</v>
      </c>
      <c r="E88" s="455">
        <v>0</v>
      </c>
      <c r="F88" s="99"/>
      <c r="G88" s="126"/>
      <c r="H88" s="24"/>
      <c r="I88" s="24"/>
      <c r="J88" s="24"/>
    </row>
    <row r="89" spans="1:10" s="9" customFormat="1" ht="15.75" customHeight="1" x14ac:dyDescent="0.25">
      <c r="A89" s="448">
        <v>32</v>
      </c>
      <c r="B89" s="449" t="s">
        <v>98</v>
      </c>
      <c r="C89" s="456">
        <f>+C99+C94+C109+C111</f>
        <v>26600</v>
      </c>
      <c r="D89" s="438">
        <f>SUM(D90,D94,D99,D109,D111)</f>
        <v>266521.11</v>
      </c>
      <c r="E89" s="438">
        <f>(D89/C89)*100</f>
        <v>1001.959060150376</v>
      </c>
      <c r="F89" s="99"/>
      <c r="G89" s="99"/>
    </row>
    <row r="90" spans="1:10" s="18" customFormat="1" ht="15.75" customHeight="1" x14ac:dyDescent="0.25">
      <c r="A90" s="450">
        <v>321</v>
      </c>
      <c r="B90" s="451" t="s">
        <v>99</v>
      </c>
      <c r="C90" s="446"/>
      <c r="D90" s="447">
        <f>SUM(D91:D92)</f>
        <v>0</v>
      </c>
      <c r="E90" s="447"/>
      <c r="F90" s="99"/>
      <c r="G90" s="124"/>
    </row>
    <row r="91" spans="1:10" x14ac:dyDescent="0.25">
      <c r="A91" s="452" t="s">
        <v>100</v>
      </c>
      <c r="B91" s="453" t="s">
        <v>101</v>
      </c>
      <c r="C91" s="454"/>
      <c r="D91" s="455">
        <v>0</v>
      </c>
      <c r="E91" s="455"/>
      <c r="F91" s="99"/>
      <c r="G91" s="126"/>
      <c r="H91" s="24"/>
      <c r="I91" s="24"/>
      <c r="J91" s="24"/>
    </row>
    <row r="92" spans="1:10" ht="31.5" x14ac:dyDescent="0.25">
      <c r="A92" s="452" t="s">
        <v>102</v>
      </c>
      <c r="B92" s="453" t="s">
        <v>103</v>
      </c>
      <c r="C92" s="446"/>
      <c r="D92" s="455">
        <v>0</v>
      </c>
      <c r="E92" s="455"/>
      <c r="F92" s="99"/>
      <c r="G92" s="126"/>
      <c r="H92" s="24"/>
      <c r="I92" s="24"/>
      <c r="J92" s="24"/>
    </row>
    <row r="93" spans="1:10" x14ac:dyDescent="0.25">
      <c r="A93" s="452">
        <v>3213</v>
      </c>
      <c r="B93" s="453" t="s">
        <v>177</v>
      </c>
      <c r="C93" s="446"/>
      <c r="D93" s="455">
        <v>0</v>
      </c>
      <c r="E93" s="455"/>
      <c r="F93" s="99"/>
      <c r="G93" s="126"/>
      <c r="H93" s="24"/>
      <c r="I93" s="24"/>
      <c r="J93" s="24"/>
    </row>
    <row r="94" spans="1:10" s="18" customFormat="1" ht="15.75" customHeight="1" x14ac:dyDescent="0.25">
      <c r="A94" s="450">
        <v>322</v>
      </c>
      <c r="B94" s="451" t="s">
        <v>106</v>
      </c>
      <c r="C94" s="446"/>
      <c r="D94" s="447">
        <f>SUM(D95:D98)</f>
        <v>0</v>
      </c>
      <c r="E94" s="447"/>
      <c r="F94" s="99"/>
      <c r="G94" s="124"/>
    </row>
    <row r="95" spans="1:10" x14ac:dyDescent="0.25">
      <c r="A95" s="452" t="s">
        <v>141</v>
      </c>
      <c r="B95" s="453" t="s">
        <v>107</v>
      </c>
      <c r="C95" s="446"/>
      <c r="D95" s="455">
        <v>0</v>
      </c>
      <c r="E95" s="455"/>
      <c r="F95" s="99"/>
      <c r="G95" s="126"/>
      <c r="H95" s="24"/>
      <c r="I95" s="24"/>
      <c r="J95" s="24"/>
    </row>
    <row r="96" spans="1:10" x14ac:dyDescent="0.25">
      <c r="A96" s="452" t="s">
        <v>142</v>
      </c>
      <c r="B96" s="453" t="s">
        <v>108</v>
      </c>
      <c r="C96" s="446"/>
      <c r="D96" s="455">
        <v>0</v>
      </c>
      <c r="E96" s="455"/>
      <c r="F96" s="99"/>
      <c r="G96" s="126"/>
      <c r="H96" s="24"/>
      <c r="I96" s="24"/>
      <c r="J96" s="24"/>
    </row>
    <row r="97" spans="1:10" ht="31.5" x14ac:dyDescent="0.25">
      <c r="A97" s="452" t="s">
        <v>143</v>
      </c>
      <c r="B97" s="453" t="s">
        <v>109</v>
      </c>
      <c r="C97" s="446"/>
      <c r="D97" s="455">
        <v>0</v>
      </c>
      <c r="E97" s="455"/>
      <c r="F97" s="99"/>
      <c r="G97" s="126"/>
      <c r="H97" s="24"/>
      <c r="I97" s="24"/>
      <c r="J97" s="24"/>
    </row>
    <row r="98" spans="1:10" x14ac:dyDescent="0.25">
      <c r="A98" s="452">
        <v>3225</v>
      </c>
      <c r="B98" s="453" t="s">
        <v>110</v>
      </c>
      <c r="C98" s="446"/>
      <c r="D98" s="455">
        <v>0</v>
      </c>
      <c r="E98" s="455"/>
      <c r="F98" s="99"/>
      <c r="G98" s="126"/>
      <c r="H98" s="24"/>
      <c r="I98" s="24"/>
      <c r="J98" s="24"/>
    </row>
    <row r="99" spans="1:10" s="18" customFormat="1" ht="15.75" customHeight="1" x14ac:dyDescent="0.25">
      <c r="A99" s="450">
        <v>323</v>
      </c>
      <c r="B99" s="451" t="s">
        <v>111</v>
      </c>
      <c r="C99" s="446">
        <v>21400</v>
      </c>
      <c r="D99" s="447">
        <f>SUM(D100:D108)</f>
        <v>253291.01</v>
      </c>
      <c r="E99" s="447"/>
      <c r="F99" s="99"/>
      <c r="G99" s="124"/>
    </row>
    <row r="100" spans="1:10" s="93" customFormat="1" x14ac:dyDescent="0.25">
      <c r="A100" s="452" t="s">
        <v>146</v>
      </c>
      <c r="B100" s="453" t="s">
        <v>178</v>
      </c>
      <c r="C100" s="454"/>
      <c r="D100" s="455">
        <v>10827.59</v>
      </c>
      <c r="E100" s="455"/>
      <c r="F100" s="123"/>
      <c r="G100" s="133"/>
      <c r="H100" s="92"/>
      <c r="I100" s="92"/>
      <c r="J100" s="92"/>
    </row>
    <row r="101" spans="1:10" s="93" customFormat="1" x14ac:dyDescent="0.25">
      <c r="A101" s="452" t="s">
        <v>148</v>
      </c>
      <c r="B101" s="453" t="s">
        <v>149</v>
      </c>
      <c r="C101" s="454"/>
      <c r="D101" s="455">
        <v>0</v>
      </c>
      <c r="E101" s="455"/>
      <c r="F101" s="123"/>
      <c r="G101" s="133"/>
      <c r="H101" s="92"/>
      <c r="I101" s="92"/>
      <c r="J101" s="92"/>
    </row>
    <row r="102" spans="1:10" s="93" customFormat="1" x14ac:dyDescent="0.25">
      <c r="A102" s="452">
        <v>3233</v>
      </c>
      <c r="B102" s="453" t="s">
        <v>114</v>
      </c>
      <c r="C102" s="454"/>
      <c r="D102" s="455">
        <v>6364.83</v>
      </c>
      <c r="E102" s="455"/>
      <c r="F102" s="123"/>
      <c r="G102" s="133"/>
      <c r="H102" s="92"/>
      <c r="I102" s="92"/>
      <c r="J102" s="92"/>
    </row>
    <row r="103" spans="1:10" s="93" customFormat="1" x14ac:dyDescent="0.25">
      <c r="A103" s="452" t="s">
        <v>179</v>
      </c>
      <c r="B103" s="453" t="s">
        <v>115</v>
      </c>
      <c r="C103" s="454"/>
      <c r="D103" s="455">
        <v>0</v>
      </c>
      <c r="E103" s="455"/>
      <c r="F103" s="123"/>
      <c r="G103" s="133"/>
      <c r="H103" s="92"/>
      <c r="I103" s="92"/>
      <c r="J103" s="92"/>
    </row>
    <row r="104" spans="1:10" s="93" customFormat="1" x14ac:dyDescent="0.25">
      <c r="A104" s="452">
        <v>3235</v>
      </c>
      <c r="B104" s="453" t="s">
        <v>116</v>
      </c>
      <c r="C104" s="454"/>
      <c r="D104" s="455">
        <v>35625</v>
      </c>
      <c r="E104" s="455"/>
      <c r="F104" s="123"/>
      <c r="G104" s="133"/>
      <c r="H104" s="92"/>
      <c r="I104" s="92"/>
      <c r="J104" s="92"/>
    </row>
    <row r="105" spans="1:10" s="93" customFormat="1" x14ac:dyDescent="0.25">
      <c r="A105" s="452">
        <v>3236</v>
      </c>
      <c r="B105" s="453" t="s">
        <v>117</v>
      </c>
      <c r="C105" s="454"/>
      <c r="D105" s="455">
        <v>0</v>
      </c>
      <c r="E105" s="455"/>
      <c r="F105" s="123"/>
      <c r="G105" s="133"/>
      <c r="H105" s="92"/>
      <c r="I105" s="92"/>
      <c r="J105" s="92"/>
    </row>
    <row r="106" spans="1:10" s="93" customFormat="1" x14ac:dyDescent="0.25">
      <c r="A106" s="452">
        <v>3237</v>
      </c>
      <c r="B106" s="453" t="s">
        <v>118</v>
      </c>
      <c r="C106" s="454"/>
      <c r="D106" s="455">
        <v>191192.9</v>
      </c>
      <c r="E106" s="455"/>
      <c r="F106" s="123"/>
      <c r="G106" s="133"/>
      <c r="H106" s="92"/>
      <c r="I106" s="92"/>
      <c r="J106" s="92"/>
    </row>
    <row r="107" spans="1:10" s="93" customFormat="1" x14ac:dyDescent="0.25">
      <c r="A107" s="452" t="s">
        <v>180</v>
      </c>
      <c r="B107" s="453" t="s">
        <v>119</v>
      </c>
      <c r="C107" s="454"/>
      <c r="D107" s="455">
        <v>0</v>
      </c>
      <c r="E107" s="455"/>
      <c r="F107" s="123"/>
      <c r="G107" s="133"/>
      <c r="H107" s="92"/>
      <c r="I107" s="92"/>
      <c r="J107" s="92"/>
    </row>
    <row r="108" spans="1:10" s="93" customFormat="1" x14ac:dyDescent="0.25">
      <c r="A108" s="452" t="s">
        <v>153</v>
      </c>
      <c r="B108" s="453" t="s">
        <v>120</v>
      </c>
      <c r="C108" s="454"/>
      <c r="D108" s="455">
        <v>9280.69</v>
      </c>
      <c r="E108" s="455"/>
      <c r="F108" s="123"/>
      <c r="G108" s="133"/>
      <c r="H108" s="92"/>
      <c r="I108" s="92"/>
      <c r="J108" s="92"/>
    </row>
    <row r="109" spans="1:10" s="96" customFormat="1" ht="31.5" x14ac:dyDescent="0.25">
      <c r="A109" s="450">
        <v>324</v>
      </c>
      <c r="B109" s="451" t="s">
        <v>121</v>
      </c>
      <c r="C109" s="446">
        <v>5200</v>
      </c>
      <c r="D109" s="447">
        <f>D110</f>
        <v>13230.1</v>
      </c>
      <c r="E109" s="447"/>
      <c r="F109" s="122"/>
      <c r="G109" s="132"/>
      <c r="H109" s="95"/>
      <c r="I109" s="95"/>
      <c r="J109" s="95"/>
    </row>
    <row r="110" spans="1:10" s="93" customFormat="1" ht="31.5" x14ac:dyDescent="0.25">
      <c r="A110" s="452">
        <v>3241</v>
      </c>
      <c r="B110" s="453" t="s">
        <v>121</v>
      </c>
      <c r="C110" s="454"/>
      <c r="D110" s="455">
        <v>13230.1</v>
      </c>
      <c r="E110" s="455"/>
      <c r="F110" s="123"/>
      <c r="G110" s="133"/>
      <c r="H110" s="92"/>
      <c r="I110" s="92"/>
      <c r="J110" s="92"/>
    </row>
    <row r="111" spans="1:10" s="18" customFormat="1" ht="15.75" customHeight="1" x14ac:dyDescent="0.25">
      <c r="A111" s="450">
        <v>329</v>
      </c>
      <c r="B111" s="451" t="s">
        <v>122</v>
      </c>
      <c r="C111" s="446"/>
      <c r="D111" s="447">
        <f>SUM(D112:D116)</f>
        <v>0</v>
      </c>
      <c r="E111" s="447"/>
      <c r="F111" s="99"/>
      <c r="G111" s="124"/>
    </row>
    <row r="112" spans="1:10" s="93" customFormat="1" x14ac:dyDescent="0.25">
      <c r="A112" s="452">
        <v>3292</v>
      </c>
      <c r="B112" s="453" t="s">
        <v>183</v>
      </c>
      <c r="C112" s="454"/>
      <c r="D112" s="455">
        <v>0</v>
      </c>
      <c r="E112" s="455"/>
      <c r="F112" s="123"/>
      <c r="G112" s="133"/>
      <c r="H112" s="92"/>
      <c r="I112" s="92"/>
      <c r="J112" s="92"/>
    </row>
    <row r="113" spans="1:10" s="93" customFormat="1" x14ac:dyDescent="0.25">
      <c r="A113" s="452" t="s">
        <v>157</v>
      </c>
      <c r="B113" s="453" t="s">
        <v>124</v>
      </c>
      <c r="C113" s="454"/>
      <c r="D113" s="455">
        <v>0</v>
      </c>
      <c r="E113" s="455"/>
      <c r="F113" s="123"/>
      <c r="G113" s="133"/>
      <c r="H113" s="92"/>
      <c r="I113" s="92"/>
      <c r="J113" s="92"/>
    </row>
    <row r="114" spans="1:10" s="93" customFormat="1" x14ac:dyDescent="0.25">
      <c r="A114" s="452">
        <v>3294</v>
      </c>
      <c r="B114" s="453" t="s">
        <v>184</v>
      </c>
      <c r="C114" s="454"/>
      <c r="D114" s="455">
        <v>0</v>
      </c>
      <c r="E114" s="455"/>
      <c r="F114" s="123"/>
      <c r="G114" s="133"/>
      <c r="H114" s="92"/>
      <c r="I114" s="92"/>
      <c r="J114" s="92"/>
    </row>
    <row r="115" spans="1:10" s="93" customFormat="1" x14ac:dyDescent="0.25">
      <c r="A115" s="452">
        <v>3295</v>
      </c>
      <c r="B115" s="453" t="s">
        <v>185</v>
      </c>
      <c r="C115" s="454"/>
      <c r="D115" s="455">
        <v>0</v>
      </c>
      <c r="E115" s="455"/>
      <c r="F115" s="123"/>
      <c r="G115" s="133"/>
      <c r="H115" s="92"/>
      <c r="I115" s="92"/>
      <c r="J115" s="92"/>
    </row>
    <row r="116" spans="1:10" s="93" customFormat="1" x14ac:dyDescent="0.25">
      <c r="A116" s="452" t="s">
        <v>186</v>
      </c>
      <c r="B116" s="453" t="s">
        <v>122</v>
      </c>
      <c r="C116" s="454"/>
      <c r="D116" s="455">
        <v>0</v>
      </c>
      <c r="E116" s="455"/>
      <c r="F116" s="123"/>
      <c r="G116" s="133"/>
      <c r="H116" s="92"/>
      <c r="I116" s="92"/>
      <c r="J116" s="92"/>
    </row>
    <row r="117" spans="1:10" s="9" customFormat="1" ht="15.75" customHeight="1" x14ac:dyDescent="0.25">
      <c r="A117" s="448">
        <v>34</v>
      </c>
      <c r="B117" s="449" t="s">
        <v>125</v>
      </c>
      <c r="C117" s="456">
        <f>+C118</f>
        <v>0</v>
      </c>
      <c r="D117" s="438">
        <f>SUM(D118)</f>
        <v>0</v>
      </c>
      <c r="E117" s="438" t="e">
        <f>(D117/C117)*100</f>
        <v>#DIV/0!</v>
      </c>
      <c r="F117" s="99"/>
      <c r="G117" s="99"/>
    </row>
    <row r="118" spans="1:10" s="18" customFormat="1" ht="15.75" customHeight="1" x14ac:dyDescent="0.25">
      <c r="A118" s="450">
        <v>343</v>
      </c>
      <c r="B118" s="451" t="s">
        <v>126</v>
      </c>
      <c r="C118" s="446"/>
      <c r="D118" s="447">
        <f>D119+D120</f>
        <v>0</v>
      </c>
      <c r="E118" s="447"/>
      <c r="F118" s="99"/>
      <c r="G118" s="124"/>
    </row>
    <row r="119" spans="1:10" x14ac:dyDescent="0.25">
      <c r="A119" s="452" t="s">
        <v>160</v>
      </c>
      <c r="B119" s="453" t="s">
        <v>127</v>
      </c>
      <c r="C119" s="446"/>
      <c r="D119" s="455">
        <v>0</v>
      </c>
      <c r="E119" s="455"/>
      <c r="F119" s="99"/>
      <c r="G119" s="126"/>
      <c r="H119" s="24"/>
      <c r="I119" s="24"/>
      <c r="J119" s="24"/>
    </row>
    <row r="120" spans="1:10" x14ac:dyDescent="0.25">
      <c r="A120" s="452">
        <v>3433</v>
      </c>
      <c r="B120" s="453" t="s">
        <v>187</v>
      </c>
      <c r="C120" s="446"/>
      <c r="D120" s="455">
        <v>0</v>
      </c>
      <c r="E120" s="455"/>
      <c r="F120" s="99"/>
      <c r="G120" s="126"/>
      <c r="H120" s="24"/>
      <c r="I120" s="24"/>
      <c r="J120" s="24"/>
    </row>
    <row r="121" spans="1:10" ht="31.5" x14ac:dyDescent="0.25">
      <c r="A121" s="450">
        <v>37</v>
      </c>
      <c r="B121" s="451" t="s">
        <v>188</v>
      </c>
      <c r="C121" s="446">
        <f>+C122</f>
        <v>0</v>
      </c>
      <c r="D121" s="447">
        <f>D122</f>
        <v>0</v>
      </c>
      <c r="E121" s="455" t="e">
        <f>(D121/C121)*100</f>
        <v>#DIV/0!</v>
      </c>
      <c r="F121" s="99"/>
      <c r="G121" s="126"/>
      <c r="H121" s="24"/>
      <c r="I121" s="24"/>
      <c r="J121" s="24"/>
    </row>
    <row r="122" spans="1:10" ht="31.5" x14ac:dyDescent="0.25">
      <c r="A122" s="450">
        <v>372</v>
      </c>
      <c r="B122" s="451" t="s">
        <v>188</v>
      </c>
      <c r="C122" s="446"/>
      <c r="D122" s="447">
        <f>D123</f>
        <v>0</v>
      </c>
      <c r="E122" s="455"/>
      <c r="F122" s="99"/>
      <c r="G122" s="126"/>
      <c r="H122" s="24"/>
      <c r="I122" s="24"/>
      <c r="J122" s="24"/>
    </row>
    <row r="123" spans="1:10" x14ac:dyDescent="0.25">
      <c r="A123" s="452">
        <v>3722</v>
      </c>
      <c r="B123" s="453" t="s">
        <v>189</v>
      </c>
      <c r="C123" s="454"/>
      <c r="D123" s="455"/>
      <c r="E123" s="455"/>
      <c r="F123" s="99"/>
      <c r="G123" s="126"/>
      <c r="H123" s="24"/>
      <c r="I123" s="24"/>
      <c r="J123" s="24"/>
    </row>
    <row r="124" spans="1:10" x14ac:dyDescent="0.25">
      <c r="A124" s="450">
        <v>4</v>
      </c>
      <c r="B124" s="451" t="s">
        <v>128</v>
      </c>
      <c r="C124" s="454">
        <f>+C125+C129</f>
        <v>0</v>
      </c>
      <c r="D124" s="447">
        <f>D125+D129</f>
        <v>0</v>
      </c>
      <c r="E124" s="455"/>
      <c r="F124" s="99"/>
      <c r="G124" s="126"/>
      <c r="H124" s="24"/>
      <c r="I124" s="24"/>
      <c r="J124" s="24"/>
    </row>
    <row r="125" spans="1:10" ht="31.5" x14ac:dyDescent="0.25">
      <c r="A125" s="450">
        <v>42</v>
      </c>
      <c r="B125" s="451" t="s">
        <v>129</v>
      </c>
      <c r="C125" s="454">
        <f>+C126</f>
        <v>0</v>
      </c>
      <c r="D125" s="447">
        <f>D126</f>
        <v>0</v>
      </c>
      <c r="E125" s="455"/>
      <c r="F125" s="99"/>
      <c r="G125" s="126"/>
      <c r="H125" s="24"/>
      <c r="I125" s="24"/>
      <c r="J125" s="24"/>
    </row>
    <row r="126" spans="1:10" x14ac:dyDescent="0.25">
      <c r="A126" s="450">
        <v>422</v>
      </c>
      <c r="B126" s="451" t="s">
        <v>130</v>
      </c>
      <c r="C126" s="454"/>
      <c r="D126" s="447">
        <f>D127+D128</f>
        <v>0</v>
      </c>
      <c r="E126" s="455"/>
      <c r="F126" s="99"/>
      <c r="G126" s="126"/>
      <c r="H126" s="24"/>
      <c r="I126" s="24"/>
      <c r="J126" s="24"/>
    </row>
    <row r="127" spans="1:10" x14ac:dyDescent="0.25">
      <c r="A127" s="452">
        <v>4222</v>
      </c>
      <c r="B127" s="453" t="s">
        <v>132</v>
      </c>
      <c r="C127" s="454"/>
      <c r="D127" s="455">
        <v>0</v>
      </c>
      <c r="E127" s="455"/>
      <c r="F127" s="99"/>
      <c r="G127" s="126"/>
      <c r="H127" s="24"/>
      <c r="I127" s="24"/>
      <c r="J127" s="24"/>
    </row>
    <row r="128" spans="1:10" x14ac:dyDescent="0.25">
      <c r="A128" s="452">
        <v>4226</v>
      </c>
      <c r="B128" s="453" t="s">
        <v>133</v>
      </c>
      <c r="C128" s="454"/>
      <c r="D128" s="455">
        <v>0</v>
      </c>
      <c r="E128" s="455"/>
      <c r="F128" s="99"/>
      <c r="G128" s="126"/>
      <c r="H128" s="24"/>
      <c r="I128" s="24"/>
      <c r="J128" s="24"/>
    </row>
    <row r="129" spans="1:10" ht="31.5" x14ac:dyDescent="0.25">
      <c r="A129" s="450">
        <v>45</v>
      </c>
      <c r="B129" s="451" t="s">
        <v>135</v>
      </c>
      <c r="C129" s="454"/>
      <c r="D129" s="447">
        <f>D130</f>
        <v>0</v>
      </c>
      <c r="E129" s="455"/>
      <c r="F129" s="99"/>
      <c r="G129" s="126"/>
      <c r="H129" s="24"/>
      <c r="I129" s="24"/>
      <c r="J129" s="24"/>
    </row>
    <row r="130" spans="1:10" ht="31.5" x14ac:dyDescent="0.25">
      <c r="A130" s="450">
        <v>451</v>
      </c>
      <c r="B130" s="451" t="s">
        <v>136</v>
      </c>
      <c r="C130" s="454"/>
      <c r="D130" s="447">
        <f>D131</f>
        <v>0</v>
      </c>
      <c r="E130" s="455"/>
      <c r="F130" s="99"/>
      <c r="G130" s="126"/>
      <c r="H130" s="24"/>
      <c r="I130" s="24"/>
      <c r="J130" s="24"/>
    </row>
    <row r="131" spans="1:10" ht="31.5" x14ac:dyDescent="0.25">
      <c r="A131" s="450">
        <v>4511</v>
      </c>
      <c r="B131" s="451" t="s">
        <v>136</v>
      </c>
      <c r="C131" s="454"/>
      <c r="D131" s="455">
        <v>0</v>
      </c>
      <c r="E131" s="455"/>
      <c r="F131" s="99"/>
      <c r="G131" s="126"/>
      <c r="H131" s="24"/>
      <c r="I131" s="24"/>
      <c r="J131" s="24"/>
    </row>
    <row r="132" spans="1:10" x14ac:dyDescent="0.25">
      <c r="A132" s="442">
        <v>94</v>
      </c>
      <c r="B132" s="442" t="s">
        <v>226</v>
      </c>
      <c r="C132" s="470">
        <f>SUM(C133,C137)</f>
        <v>0</v>
      </c>
      <c r="D132" s="468">
        <f>SUM(D137)</f>
        <v>0</v>
      </c>
      <c r="E132" s="468" t="e">
        <f t="shared" ref="E132" si="3">(D132/C132)*100</f>
        <v>#DIV/0!</v>
      </c>
      <c r="F132" s="99"/>
      <c r="G132" s="126"/>
      <c r="H132" s="24"/>
      <c r="I132" s="24"/>
      <c r="J132" s="24"/>
    </row>
    <row r="133" spans="1:10" x14ac:dyDescent="0.25">
      <c r="A133" s="471">
        <v>3</v>
      </c>
      <c r="B133" s="472" t="s">
        <v>227</v>
      </c>
      <c r="C133" s="473">
        <f>C134</f>
        <v>0</v>
      </c>
      <c r="D133" s="474">
        <f>D134</f>
        <v>0</v>
      </c>
      <c r="E133" s="474"/>
      <c r="F133" s="99"/>
      <c r="G133" s="126"/>
      <c r="H133" s="24"/>
      <c r="I133" s="24"/>
      <c r="J133" s="24"/>
    </row>
    <row r="134" spans="1:10" x14ac:dyDescent="0.25">
      <c r="A134" s="475">
        <v>32</v>
      </c>
      <c r="B134" s="472" t="s">
        <v>98</v>
      </c>
      <c r="C134" s="473"/>
      <c r="D134" s="474">
        <v>0</v>
      </c>
      <c r="E134" s="474"/>
      <c r="F134" s="99"/>
      <c r="G134" s="126"/>
      <c r="H134" s="24"/>
      <c r="I134" s="24"/>
      <c r="J134" s="24"/>
    </row>
    <row r="135" spans="1:10" x14ac:dyDescent="0.25">
      <c r="A135" s="475">
        <v>323</v>
      </c>
      <c r="B135" s="472" t="s">
        <v>111</v>
      </c>
      <c r="C135" s="473"/>
      <c r="D135" s="474">
        <f>D136</f>
        <v>0</v>
      </c>
      <c r="E135" s="474"/>
      <c r="F135" s="99"/>
      <c r="G135" s="126"/>
      <c r="H135" s="24"/>
      <c r="I135" s="24"/>
      <c r="J135" s="24"/>
    </row>
    <row r="136" spans="1:10" x14ac:dyDescent="0.25">
      <c r="A136" s="476">
        <v>3237</v>
      </c>
      <c r="B136" s="472" t="s">
        <v>118</v>
      </c>
      <c r="C136" s="473"/>
      <c r="D136" s="474">
        <v>0</v>
      </c>
      <c r="E136" s="474"/>
      <c r="F136" s="99"/>
      <c r="G136" s="126"/>
      <c r="H136" s="24"/>
      <c r="I136" s="24"/>
      <c r="J136" s="24"/>
    </row>
    <row r="137" spans="1:10" x14ac:dyDescent="0.25">
      <c r="A137" s="477">
        <v>4</v>
      </c>
      <c r="B137" s="478" t="s">
        <v>228</v>
      </c>
      <c r="C137" s="473">
        <f t="shared" ref="C137" si="4">SUM(C138)</f>
        <v>0</v>
      </c>
      <c r="D137" s="474">
        <f>SUM(D138,D143)</f>
        <v>0</v>
      </c>
      <c r="E137" s="474" t="e">
        <f t="shared" ref="E137" si="5">(D137/C137)*100</f>
        <v>#DIV/0!</v>
      </c>
      <c r="F137" s="99"/>
      <c r="G137" s="126"/>
      <c r="H137" s="24"/>
      <c r="I137" s="24"/>
      <c r="J137" s="24"/>
    </row>
    <row r="138" spans="1:10" ht="31.5" x14ac:dyDescent="0.25">
      <c r="A138" s="479">
        <v>42</v>
      </c>
      <c r="B138" s="480" t="s">
        <v>196</v>
      </c>
      <c r="C138" s="481"/>
      <c r="D138" s="482">
        <f>SUM(D139)</f>
        <v>0</v>
      </c>
      <c r="E138" s="482" t="e">
        <f>(D138/C138)*100</f>
        <v>#DIV/0!</v>
      </c>
      <c r="F138" s="99"/>
      <c r="G138" s="126"/>
      <c r="H138" s="24"/>
      <c r="I138" s="24"/>
      <c r="J138" s="24"/>
    </row>
    <row r="139" spans="1:10" x14ac:dyDescent="0.25">
      <c r="A139" s="483">
        <v>422</v>
      </c>
      <c r="B139" s="484" t="s">
        <v>130</v>
      </c>
      <c r="C139" s="485"/>
      <c r="D139" s="486">
        <f>SUM(D140:D142)</f>
        <v>0</v>
      </c>
      <c r="E139" s="482"/>
      <c r="F139" s="99"/>
      <c r="G139" s="126"/>
      <c r="H139" s="24"/>
      <c r="I139" s="24"/>
      <c r="J139" s="24"/>
    </row>
    <row r="140" spans="1:10" x14ac:dyDescent="0.25">
      <c r="A140" s="487">
        <v>4222</v>
      </c>
      <c r="B140" s="488" t="s">
        <v>132</v>
      </c>
      <c r="C140" s="489"/>
      <c r="D140" s="490">
        <v>0</v>
      </c>
      <c r="E140" s="482"/>
      <c r="F140" s="99"/>
      <c r="G140" s="126"/>
      <c r="H140" s="24"/>
      <c r="I140" s="24"/>
      <c r="J140" s="24"/>
    </row>
    <row r="141" spans="1:10" x14ac:dyDescent="0.25">
      <c r="A141" s="487">
        <v>4226</v>
      </c>
      <c r="B141" s="488" t="s">
        <v>133</v>
      </c>
      <c r="C141" s="489"/>
      <c r="D141" s="490">
        <v>0</v>
      </c>
      <c r="E141" s="482"/>
      <c r="F141" s="99"/>
      <c r="G141" s="126"/>
      <c r="H141" s="24"/>
      <c r="I141" s="24"/>
      <c r="J141" s="24"/>
    </row>
    <row r="142" spans="1:10" x14ac:dyDescent="0.25">
      <c r="A142" s="487">
        <v>4227</v>
      </c>
      <c r="B142" s="488" t="s">
        <v>229</v>
      </c>
      <c r="C142" s="489"/>
      <c r="D142" s="490">
        <v>0</v>
      </c>
      <c r="E142" s="482"/>
      <c r="F142" s="99"/>
      <c r="G142" s="126"/>
      <c r="H142" s="24"/>
      <c r="I142" s="24"/>
      <c r="J142" s="24"/>
    </row>
    <row r="143" spans="1:10" ht="31.5" x14ac:dyDescent="0.25">
      <c r="A143" s="487">
        <v>45</v>
      </c>
      <c r="B143" s="488" t="s">
        <v>230</v>
      </c>
      <c r="C143" s="489"/>
      <c r="D143" s="486">
        <f>D144</f>
        <v>0</v>
      </c>
      <c r="E143" s="482"/>
      <c r="F143" s="99"/>
      <c r="G143" s="126"/>
      <c r="H143" s="24"/>
      <c r="I143" s="24"/>
      <c r="J143" s="24"/>
    </row>
    <row r="144" spans="1:10" ht="31.5" x14ac:dyDescent="0.25">
      <c r="A144" s="487">
        <v>451</v>
      </c>
      <c r="B144" s="488" t="s">
        <v>136</v>
      </c>
      <c r="C144" s="489"/>
      <c r="D144" s="486">
        <f>D145</f>
        <v>0</v>
      </c>
      <c r="E144" s="482"/>
      <c r="F144" s="99"/>
      <c r="G144" s="126"/>
      <c r="H144" s="24"/>
      <c r="I144" s="24"/>
      <c r="J144" s="24"/>
    </row>
    <row r="145" spans="1:12" ht="31.5" x14ac:dyDescent="0.25">
      <c r="A145" s="487">
        <v>4511</v>
      </c>
      <c r="B145" s="488" t="s">
        <v>136</v>
      </c>
      <c r="C145" s="489"/>
      <c r="D145" s="490">
        <v>0</v>
      </c>
      <c r="E145" s="482"/>
      <c r="F145" s="99"/>
      <c r="G145" s="126"/>
      <c r="H145" s="24"/>
      <c r="I145" s="24"/>
      <c r="J145" s="24"/>
    </row>
    <row r="146" spans="1:12" s="18" customFormat="1" x14ac:dyDescent="0.25">
      <c r="A146" s="491">
        <v>53</v>
      </c>
      <c r="B146" s="491" t="s">
        <v>231</v>
      </c>
      <c r="C146" s="443">
        <f t="shared" ref="C146:D146" si="6">SUM(C147)</f>
        <v>37000</v>
      </c>
      <c r="D146" s="469">
        <f t="shared" si="6"/>
        <v>149163.62000000002</v>
      </c>
      <c r="E146" s="469">
        <f t="shared" ref="E146:E148" si="7">(D146/C146)*100</f>
        <v>403.14491891891902</v>
      </c>
      <c r="F146" s="124"/>
      <c r="G146" s="124"/>
      <c r="H146" s="19"/>
      <c r="I146" s="19"/>
      <c r="J146" s="19"/>
      <c r="K146" s="19"/>
      <c r="L146" s="19"/>
    </row>
    <row r="147" spans="1:12" s="15" customFormat="1" x14ac:dyDescent="0.2">
      <c r="A147" s="492">
        <v>3</v>
      </c>
      <c r="B147" s="451" t="s">
        <v>88</v>
      </c>
      <c r="C147" s="446">
        <f>+C153</f>
        <v>37000</v>
      </c>
      <c r="D147" s="447">
        <f>SUM(D148)</f>
        <v>149163.62000000002</v>
      </c>
      <c r="E147" s="447">
        <f t="shared" si="7"/>
        <v>403.14491891891902</v>
      </c>
      <c r="F147" s="125"/>
      <c r="G147" s="125"/>
      <c r="H147" s="16"/>
      <c r="I147" s="16"/>
    </row>
    <row r="148" spans="1:12" s="9" customFormat="1" ht="14.45" customHeight="1" x14ac:dyDescent="0.25">
      <c r="A148" s="448">
        <v>32</v>
      </c>
      <c r="B148" s="449" t="s">
        <v>98</v>
      </c>
      <c r="C148" s="456">
        <v>0</v>
      </c>
      <c r="D148" s="438">
        <f>SUM(D149,D151,D153,D158)</f>
        <v>149163.62000000002</v>
      </c>
      <c r="E148" s="447" t="e">
        <f t="shared" si="7"/>
        <v>#DIV/0!</v>
      </c>
      <c r="F148" s="99"/>
      <c r="G148" s="99"/>
      <c r="H148" s="27" t="e">
        <f>SUM(#REF!)</f>
        <v>#REF!</v>
      </c>
      <c r="I148" s="28" t="e">
        <f>SUM(#REF!)</f>
        <v>#REF!</v>
      </c>
      <c r="J148" s="9" t="e">
        <f>SUM(C148:G148)</f>
        <v>#DIV/0!</v>
      </c>
    </row>
    <row r="149" spans="1:12" s="18" customFormat="1" ht="14.45" customHeight="1" x14ac:dyDescent="0.25">
      <c r="A149" s="450">
        <v>321</v>
      </c>
      <c r="B149" s="451" t="s">
        <v>99</v>
      </c>
      <c r="C149" s="446"/>
      <c r="D149" s="493">
        <f>SUM(D150)</f>
        <v>0</v>
      </c>
      <c r="E149" s="447"/>
      <c r="F149" s="124"/>
      <c r="G149" s="124"/>
      <c r="H149" s="26"/>
      <c r="I149" s="26"/>
    </row>
    <row r="150" spans="1:12" ht="14.45" customHeight="1" x14ac:dyDescent="0.25">
      <c r="A150" s="452" t="s">
        <v>100</v>
      </c>
      <c r="B150" s="453" t="s">
        <v>101</v>
      </c>
      <c r="C150" s="454"/>
      <c r="D150" s="494"/>
      <c r="E150" s="447"/>
      <c r="F150" s="126"/>
      <c r="G150" s="126"/>
      <c r="H150" s="25"/>
      <c r="I150" s="25"/>
    </row>
    <row r="151" spans="1:12" s="18" customFormat="1" ht="14.45" customHeight="1" x14ac:dyDescent="0.25">
      <c r="A151" s="450">
        <v>322</v>
      </c>
      <c r="B151" s="451" t="s">
        <v>106</v>
      </c>
      <c r="C151" s="446"/>
      <c r="D151" s="447">
        <f>SUM(D152)</f>
        <v>0</v>
      </c>
      <c r="E151" s="447"/>
      <c r="F151" s="124"/>
      <c r="G151" s="124"/>
      <c r="H151" s="26"/>
      <c r="I151" s="26"/>
    </row>
    <row r="152" spans="1:12" ht="14.45" customHeight="1" x14ac:dyDescent="0.25">
      <c r="A152" s="452" t="s">
        <v>141</v>
      </c>
      <c r="B152" s="453" t="s">
        <v>107</v>
      </c>
      <c r="C152" s="454"/>
      <c r="D152" s="455">
        <v>0</v>
      </c>
      <c r="E152" s="447"/>
      <c r="F152" s="126"/>
      <c r="G152" s="126"/>
      <c r="H152" s="25"/>
      <c r="I152" s="25"/>
    </row>
    <row r="153" spans="1:12" ht="14.45" customHeight="1" x14ac:dyDescent="0.25">
      <c r="A153" s="450">
        <v>323</v>
      </c>
      <c r="B153" s="451" t="s">
        <v>111</v>
      </c>
      <c r="C153" s="454">
        <v>37000</v>
      </c>
      <c r="D153" s="447">
        <f>SUM(D154:D157)</f>
        <v>148819.02000000002</v>
      </c>
      <c r="E153" s="447"/>
      <c r="F153" s="126"/>
      <c r="G153" s="126"/>
      <c r="H153" s="25"/>
      <c r="I153" s="25"/>
    </row>
    <row r="154" spans="1:12" ht="14.45" customHeight="1" x14ac:dyDescent="0.25">
      <c r="A154" s="452">
        <v>3232</v>
      </c>
      <c r="B154" s="453" t="s">
        <v>149</v>
      </c>
      <c r="C154" s="454"/>
      <c r="D154" s="447">
        <v>40000</v>
      </c>
      <c r="E154" s="447"/>
      <c r="F154" s="126"/>
      <c r="G154" s="126"/>
      <c r="H154" s="25"/>
      <c r="I154" s="25"/>
    </row>
    <row r="155" spans="1:12" ht="14.45" customHeight="1" x14ac:dyDescent="0.25">
      <c r="A155" s="452">
        <v>3233</v>
      </c>
      <c r="B155" s="453" t="s">
        <v>114</v>
      </c>
      <c r="C155" s="454"/>
      <c r="D155" s="455">
        <v>2923.41</v>
      </c>
      <c r="E155" s="447"/>
      <c r="F155" s="126"/>
      <c r="G155" s="126"/>
      <c r="H155" s="25"/>
      <c r="I155" s="25"/>
    </row>
    <row r="156" spans="1:12" ht="14.45" customHeight="1" x14ac:dyDescent="0.25">
      <c r="A156" s="452">
        <v>3237</v>
      </c>
      <c r="B156" s="453" t="s">
        <v>118</v>
      </c>
      <c r="C156" s="454"/>
      <c r="D156" s="455">
        <v>105895.61</v>
      </c>
      <c r="E156" s="447"/>
      <c r="F156" s="126"/>
      <c r="G156" s="126"/>
      <c r="H156" s="25"/>
      <c r="I156" s="25"/>
    </row>
    <row r="157" spans="1:12" ht="14.45" customHeight="1" x14ac:dyDescent="0.25">
      <c r="A157" s="452">
        <v>3239</v>
      </c>
      <c r="B157" s="453" t="s">
        <v>120</v>
      </c>
      <c r="C157" s="454"/>
      <c r="D157" s="455"/>
      <c r="E157" s="447"/>
      <c r="F157" s="126"/>
      <c r="G157" s="126"/>
      <c r="H157" s="25"/>
      <c r="I157" s="25"/>
    </row>
    <row r="158" spans="1:12" s="18" customFormat="1" ht="14.25" customHeight="1" x14ac:dyDescent="0.25">
      <c r="A158" s="450">
        <v>324</v>
      </c>
      <c r="B158" s="451" t="s">
        <v>121</v>
      </c>
      <c r="C158" s="446"/>
      <c r="D158" s="447">
        <f>SUM(D159)</f>
        <v>344.6</v>
      </c>
      <c r="E158" s="447"/>
      <c r="F158" s="124"/>
      <c r="G158" s="124"/>
      <c r="H158" s="26"/>
      <c r="I158" s="26"/>
    </row>
    <row r="159" spans="1:12" s="17" customFormat="1" ht="31.5" x14ac:dyDescent="0.2">
      <c r="A159" s="452">
        <v>3241</v>
      </c>
      <c r="B159" s="453" t="s">
        <v>121</v>
      </c>
      <c r="C159" s="454"/>
      <c r="D159" s="455">
        <v>344.6</v>
      </c>
      <c r="E159" s="447"/>
      <c r="F159" s="127"/>
      <c r="G159" s="127"/>
      <c r="H159" s="23"/>
      <c r="I159" s="23"/>
    </row>
    <row r="160" spans="1:12" s="17" customFormat="1" x14ac:dyDescent="0.2">
      <c r="A160" s="507">
        <v>54</v>
      </c>
      <c r="B160" s="552" t="s">
        <v>45</v>
      </c>
      <c r="C160" s="443">
        <f>C161</f>
        <v>0</v>
      </c>
      <c r="D160" s="469">
        <f>D161</f>
        <v>2000</v>
      </c>
      <c r="E160" s="469"/>
      <c r="F160" s="127"/>
      <c r="G160" s="127"/>
    </row>
    <row r="161" spans="1:7" s="17" customFormat="1" x14ac:dyDescent="0.2">
      <c r="A161" s="492">
        <v>3</v>
      </c>
      <c r="B161" s="451" t="s">
        <v>88</v>
      </c>
      <c r="C161" s="446">
        <f>C162</f>
        <v>0</v>
      </c>
      <c r="D161" s="447">
        <f>D162</f>
        <v>2000</v>
      </c>
      <c r="E161" s="447"/>
      <c r="F161" s="127"/>
      <c r="G161" s="127"/>
    </row>
    <row r="162" spans="1:7" s="17" customFormat="1" x14ac:dyDescent="0.2">
      <c r="A162" s="448">
        <v>32</v>
      </c>
      <c r="B162" s="449" t="s">
        <v>98</v>
      </c>
      <c r="C162" s="446">
        <v>0</v>
      </c>
      <c r="D162" s="447">
        <f>D165</f>
        <v>2000</v>
      </c>
      <c r="E162" s="447"/>
      <c r="F162" s="127"/>
      <c r="G162" s="127"/>
    </row>
    <row r="163" spans="1:7" s="17" customFormat="1" x14ac:dyDescent="0.2">
      <c r="A163" s="450">
        <v>323</v>
      </c>
      <c r="B163" s="451" t="s">
        <v>111</v>
      </c>
      <c r="C163" s="454"/>
      <c r="D163" s="455">
        <f>D164</f>
        <v>0</v>
      </c>
      <c r="E163" s="447"/>
      <c r="F163" s="127"/>
      <c r="G163" s="127"/>
    </row>
    <row r="164" spans="1:7" s="17" customFormat="1" x14ac:dyDescent="0.2">
      <c r="A164" s="452">
        <v>3237</v>
      </c>
      <c r="B164" s="453" t="s">
        <v>118</v>
      </c>
      <c r="C164" s="454"/>
      <c r="D164" s="455"/>
      <c r="E164" s="447"/>
      <c r="F164" s="127"/>
      <c r="G164" s="127"/>
    </row>
    <row r="165" spans="1:7" s="17" customFormat="1" x14ac:dyDescent="0.2">
      <c r="A165" s="450">
        <v>42</v>
      </c>
      <c r="B165" s="451" t="s">
        <v>251</v>
      </c>
      <c r="C165" s="454"/>
      <c r="D165" s="455">
        <f>D166</f>
        <v>2000</v>
      </c>
      <c r="E165" s="447"/>
      <c r="F165" s="127"/>
      <c r="G165" s="127"/>
    </row>
    <row r="166" spans="1:7" s="17" customFormat="1" ht="31.5" x14ac:dyDescent="0.2">
      <c r="A166" s="452">
        <v>4221</v>
      </c>
      <c r="B166" s="453" t="s">
        <v>134</v>
      </c>
      <c r="C166" s="454"/>
      <c r="D166" s="455">
        <v>2000</v>
      </c>
      <c r="E166" s="447"/>
      <c r="F166" s="127"/>
      <c r="G166" s="127"/>
    </row>
    <row r="167" spans="1:7" s="20" customFormat="1" x14ac:dyDescent="0.2">
      <c r="A167" s="506" t="s">
        <v>232</v>
      </c>
      <c r="B167" s="495" t="s">
        <v>233</v>
      </c>
      <c r="C167" s="496">
        <f>SUM(C168,C196)</f>
        <v>116779</v>
      </c>
      <c r="D167" s="496">
        <f>SUM(D168,D191,D196)</f>
        <v>109018.45</v>
      </c>
      <c r="E167" s="497">
        <f>(D167/C167*100)</f>
        <v>93.354498668424966</v>
      </c>
      <c r="F167" s="128"/>
      <c r="G167" s="128"/>
    </row>
    <row r="168" spans="1:7" s="20" customFormat="1" x14ac:dyDescent="0.2">
      <c r="A168" s="442">
        <v>11</v>
      </c>
      <c r="B168" s="498" t="s">
        <v>73</v>
      </c>
      <c r="C168" s="443">
        <f t="shared" ref="C168:D168" si="8">SUM(C169)</f>
        <v>111179</v>
      </c>
      <c r="D168" s="443">
        <f t="shared" si="8"/>
        <v>109018.45</v>
      </c>
      <c r="E168" s="499">
        <f t="shared" ref="E168:E198" si="9">(D168/C168)*100</f>
        <v>98.056692360967446</v>
      </c>
      <c r="F168" s="128"/>
      <c r="G168" s="128"/>
    </row>
    <row r="169" spans="1:7" s="20" customFormat="1" x14ac:dyDescent="0.2">
      <c r="A169" s="500">
        <v>4</v>
      </c>
      <c r="B169" s="501" t="s">
        <v>228</v>
      </c>
      <c r="C169" s="502">
        <f>+C170+C173</f>
        <v>111179</v>
      </c>
      <c r="D169" s="502">
        <f>SUM(D173)</f>
        <v>109018.45</v>
      </c>
      <c r="E169" s="504">
        <f t="shared" si="9"/>
        <v>98.056692360967446</v>
      </c>
      <c r="F169" s="128"/>
      <c r="G169" s="128"/>
    </row>
    <row r="170" spans="1:7" s="21" customFormat="1" ht="31.5" x14ac:dyDescent="0.2">
      <c r="A170" s="479">
        <v>41</v>
      </c>
      <c r="B170" s="480" t="s">
        <v>167</v>
      </c>
      <c r="C170" s="461">
        <v>2644</v>
      </c>
      <c r="D170" s="462">
        <f>SUM(D171)</f>
        <v>0</v>
      </c>
      <c r="E170" s="504">
        <f t="shared" ref="E170" si="10">(D170/C170)*100</f>
        <v>0</v>
      </c>
      <c r="F170" s="128"/>
      <c r="G170" s="128"/>
    </row>
    <row r="171" spans="1:7" s="18" customFormat="1" x14ac:dyDescent="0.25">
      <c r="A171" s="483">
        <v>412</v>
      </c>
      <c r="B171" s="484" t="s">
        <v>169</v>
      </c>
      <c r="C171" s="457">
        <v>2644</v>
      </c>
      <c r="D171" s="458">
        <f>SUM(D172:D172)</f>
        <v>0</v>
      </c>
      <c r="E171" s="504"/>
      <c r="F171" s="128"/>
      <c r="G171" s="128"/>
    </row>
    <row r="172" spans="1:7" x14ac:dyDescent="0.25">
      <c r="A172" s="464">
        <v>4123</v>
      </c>
      <c r="B172" s="465" t="s">
        <v>171</v>
      </c>
      <c r="C172" s="466">
        <v>2644</v>
      </c>
      <c r="D172" s="467">
        <v>0</v>
      </c>
      <c r="E172" s="504"/>
      <c r="F172" s="128"/>
      <c r="G172" s="128"/>
    </row>
    <row r="173" spans="1:7" s="21" customFormat="1" ht="31.5" x14ac:dyDescent="0.2">
      <c r="A173" s="479">
        <v>42</v>
      </c>
      <c r="B173" s="480" t="s">
        <v>196</v>
      </c>
      <c r="C173" s="461">
        <f>+C174</f>
        <v>108535</v>
      </c>
      <c r="D173" s="462">
        <f>SUM(D174)</f>
        <v>109018.45</v>
      </c>
      <c r="E173" s="504">
        <f t="shared" si="9"/>
        <v>100.44543234901184</v>
      </c>
      <c r="F173" s="128"/>
      <c r="G173" s="128"/>
    </row>
    <row r="174" spans="1:7" s="18" customFormat="1" x14ac:dyDescent="0.25">
      <c r="A174" s="483">
        <v>422</v>
      </c>
      <c r="B174" s="484" t="s">
        <v>130</v>
      </c>
      <c r="C174" s="457">
        <f>+C175</f>
        <v>108535</v>
      </c>
      <c r="D174" s="458">
        <f>SUM(D175:D176)</f>
        <v>109018.45</v>
      </c>
      <c r="E174" s="504"/>
      <c r="F174" s="128"/>
      <c r="G174" s="128"/>
    </row>
    <row r="175" spans="1:7" x14ac:dyDescent="0.25">
      <c r="A175" s="464">
        <v>4221</v>
      </c>
      <c r="B175" s="465" t="s">
        <v>131</v>
      </c>
      <c r="C175" s="466">
        <f>103809+4726</f>
        <v>108535</v>
      </c>
      <c r="D175" s="467">
        <v>5760.37</v>
      </c>
      <c r="E175" s="504"/>
      <c r="F175" s="128"/>
      <c r="G175" s="128"/>
    </row>
    <row r="176" spans="1:7" ht="31.5" x14ac:dyDescent="0.25">
      <c r="A176" s="464">
        <v>4227</v>
      </c>
      <c r="B176" s="465" t="s">
        <v>134</v>
      </c>
      <c r="C176" s="466">
        <v>0</v>
      </c>
      <c r="D176" s="467">
        <v>103258.08</v>
      </c>
      <c r="E176" s="504"/>
      <c r="F176" s="128"/>
      <c r="G176" s="128"/>
    </row>
    <row r="177" spans="1:7" s="18" customFormat="1" x14ac:dyDescent="0.25">
      <c r="A177" s="442">
        <v>53</v>
      </c>
      <c r="B177" s="442" t="s">
        <v>231</v>
      </c>
      <c r="C177" s="470">
        <f>SUM(C178)</f>
        <v>0</v>
      </c>
      <c r="D177" s="468">
        <f>+D178+D189</f>
        <v>2000</v>
      </c>
      <c r="E177" s="499" t="e">
        <f t="shared" si="9"/>
        <v>#DIV/0!</v>
      </c>
      <c r="F177" s="128"/>
      <c r="G177" s="128"/>
    </row>
    <row r="178" spans="1:7" s="18" customFormat="1" x14ac:dyDescent="0.25">
      <c r="A178" s="500">
        <v>3</v>
      </c>
      <c r="B178" s="501" t="s">
        <v>88</v>
      </c>
      <c r="C178" s="457">
        <f t="shared" ref="C178:D178" si="11">SUM(C179)</f>
        <v>0</v>
      </c>
      <c r="D178" s="458">
        <f t="shared" si="11"/>
        <v>0</v>
      </c>
      <c r="E178" s="504" t="e">
        <f t="shared" si="9"/>
        <v>#DIV/0!</v>
      </c>
      <c r="F178" s="128"/>
      <c r="G178" s="128"/>
    </row>
    <row r="179" spans="1:7" s="9" customFormat="1" x14ac:dyDescent="0.25">
      <c r="A179" s="448">
        <v>32</v>
      </c>
      <c r="B179" s="449" t="s">
        <v>98</v>
      </c>
      <c r="C179" s="456"/>
      <c r="D179" s="438">
        <f>SUM(D180,D182,D184,D187)</f>
        <v>0</v>
      </c>
      <c r="E179" s="504" t="e">
        <f t="shared" si="9"/>
        <v>#DIV/0!</v>
      </c>
      <c r="F179" s="128"/>
      <c r="G179" s="128"/>
    </row>
    <row r="180" spans="1:7" s="18" customFormat="1" x14ac:dyDescent="0.25">
      <c r="A180" s="450">
        <v>321</v>
      </c>
      <c r="B180" s="451" t="s">
        <v>99</v>
      </c>
      <c r="C180" s="446"/>
      <c r="D180" s="493">
        <f>SUM(D181)</f>
        <v>0</v>
      </c>
      <c r="E180" s="504"/>
      <c r="F180" s="128"/>
      <c r="G180" s="128"/>
    </row>
    <row r="181" spans="1:7" x14ac:dyDescent="0.25">
      <c r="A181" s="452" t="s">
        <v>100</v>
      </c>
      <c r="B181" s="453" t="s">
        <v>101</v>
      </c>
      <c r="C181" s="454"/>
      <c r="D181" s="494">
        <v>0</v>
      </c>
      <c r="E181" s="504"/>
      <c r="F181" s="128"/>
      <c r="G181" s="128"/>
    </row>
    <row r="182" spans="1:7" s="18" customFormat="1" x14ac:dyDescent="0.25">
      <c r="A182" s="450">
        <v>322</v>
      </c>
      <c r="B182" s="451" t="s">
        <v>106</v>
      </c>
      <c r="C182" s="446"/>
      <c r="D182" s="447">
        <f>SUM(D183)</f>
        <v>0</v>
      </c>
      <c r="E182" s="504"/>
      <c r="F182" s="128"/>
      <c r="G182" s="128"/>
    </row>
    <row r="183" spans="1:7" x14ac:dyDescent="0.25">
      <c r="A183" s="452" t="s">
        <v>141</v>
      </c>
      <c r="B183" s="453" t="s">
        <v>107</v>
      </c>
      <c r="C183" s="454"/>
      <c r="D183" s="455">
        <v>0</v>
      </c>
      <c r="E183" s="504"/>
      <c r="F183" s="128"/>
      <c r="G183" s="128"/>
    </row>
    <row r="184" spans="1:7" x14ac:dyDescent="0.25">
      <c r="A184" s="450">
        <v>323</v>
      </c>
      <c r="B184" s="453" t="s">
        <v>234</v>
      </c>
      <c r="C184" s="454"/>
      <c r="D184" s="455">
        <f>D185+D186</f>
        <v>0</v>
      </c>
      <c r="E184" s="504"/>
      <c r="F184" s="128"/>
      <c r="G184" s="128"/>
    </row>
    <row r="185" spans="1:7" x14ac:dyDescent="0.25">
      <c r="A185" s="452">
        <v>3233</v>
      </c>
      <c r="B185" s="453" t="s">
        <v>114</v>
      </c>
      <c r="C185" s="454"/>
      <c r="D185" s="455">
        <v>0</v>
      </c>
      <c r="E185" s="504"/>
      <c r="F185" s="128"/>
      <c r="G185" s="128"/>
    </row>
    <row r="186" spans="1:7" x14ac:dyDescent="0.25">
      <c r="A186" s="452">
        <v>3237</v>
      </c>
      <c r="B186" s="453" t="s">
        <v>118</v>
      </c>
      <c r="C186" s="454"/>
      <c r="D186" s="455">
        <v>0</v>
      </c>
      <c r="E186" s="504"/>
      <c r="F186" s="128"/>
      <c r="G186" s="128"/>
    </row>
    <row r="187" spans="1:7" s="18" customFormat="1" ht="31.5" x14ac:dyDescent="0.25">
      <c r="A187" s="450">
        <v>324</v>
      </c>
      <c r="B187" s="451" t="s">
        <v>121</v>
      </c>
      <c r="C187" s="446"/>
      <c r="D187" s="447">
        <f>SUM(D188)</f>
        <v>0</v>
      </c>
      <c r="E187" s="504"/>
      <c r="F187" s="128"/>
      <c r="G187" s="128"/>
    </row>
    <row r="188" spans="1:7" ht="31.5" x14ac:dyDescent="0.25">
      <c r="A188" s="452">
        <v>3241</v>
      </c>
      <c r="B188" s="453" t="s">
        <v>121</v>
      </c>
      <c r="C188" s="454"/>
      <c r="D188" s="455">
        <v>0</v>
      </c>
      <c r="E188" s="504"/>
      <c r="F188" s="128"/>
      <c r="G188" s="128"/>
    </row>
    <row r="189" spans="1:7" s="18" customFormat="1" ht="31.5" x14ac:dyDescent="0.25">
      <c r="A189" s="450">
        <v>42</v>
      </c>
      <c r="B189" s="451" t="s">
        <v>196</v>
      </c>
      <c r="C189" s="446"/>
      <c r="D189" s="447">
        <f>SUM(D190)</f>
        <v>2000</v>
      </c>
      <c r="E189" s="504"/>
      <c r="F189" s="128"/>
      <c r="G189" s="128"/>
    </row>
    <row r="190" spans="1:7" x14ac:dyDescent="0.25">
      <c r="A190" s="452">
        <v>4227</v>
      </c>
      <c r="B190" s="453" t="s">
        <v>252</v>
      </c>
      <c r="C190" s="454"/>
      <c r="D190" s="455">
        <v>2000</v>
      </c>
      <c r="E190" s="504"/>
      <c r="F190" s="128"/>
      <c r="G190" s="128"/>
    </row>
    <row r="191" spans="1:7" s="18" customFormat="1" x14ac:dyDescent="0.25">
      <c r="A191" s="442">
        <v>54</v>
      </c>
      <c r="B191" s="442" t="s">
        <v>225</v>
      </c>
      <c r="C191" s="443">
        <f>SUM(C192)</f>
        <v>0</v>
      </c>
      <c r="D191" s="469">
        <f t="shared" ref="D191" si="12">SUM(D193)</f>
        <v>0</v>
      </c>
      <c r="E191" s="499" t="e">
        <f t="shared" si="9"/>
        <v>#DIV/0!</v>
      </c>
      <c r="F191" s="128"/>
      <c r="G191" s="128"/>
    </row>
    <row r="192" spans="1:7" s="18" customFormat="1" x14ac:dyDescent="0.25">
      <c r="A192" s="444">
        <v>4</v>
      </c>
      <c r="B192" s="445" t="s">
        <v>228</v>
      </c>
      <c r="C192" s="446">
        <f t="shared" ref="C192" si="13">SUM(C193)</f>
        <v>0</v>
      </c>
      <c r="D192" s="447">
        <f>D193</f>
        <v>0</v>
      </c>
      <c r="E192" s="504" t="e">
        <f t="shared" si="9"/>
        <v>#DIV/0!</v>
      </c>
      <c r="F192" s="128"/>
      <c r="G192" s="128"/>
    </row>
    <row r="193" spans="1:7" s="9" customFormat="1" ht="30" x14ac:dyDescent="0.25">
      <c r="A193" s="311" t="s">
        <v>172</v>
      </c>
      <c r="B193" s="524" t="s">
        <v>173</v>
      </c>
      <c r="C193" s="456"/>
      <c r="D193" s="505">
        <f>D194</f>
        <v>0</v>
      </c>
      <c r="E193" s="504" t="e">
        <f t="shared" si="9"/>
        <v>#DIV/0!</v>
      </c>
      <c r="F193" s="128"/>
      <c r="G193" s="128"/>
    </row>
    <row r="194" spans="1:7" s="18" customFormat="1" x14ac:dyDescent="0.25">
      <c r="A194" s="311" t="s">
        <v>174</v>
      </c>
      <c r="B194" s="524" t="s">
        <v>130</v>
      </c>
      <c r="C194" s="446"/>
      <c r="D194" s="447">
        <f>SUM(D195:D195)</f>
        <v>0</v>
      </c>
      <c r="E194" s="504"/>
      <c r="F194" s="128"/>
      <c r="G194" s="128"/>
    </row>
    <row r="195" spans="1:7" x14ac:dyDescent="0.25">
      <c r="A195" s="309" t="s">
        <v>175</v>
      </c>
      <c r="B195" s="524" t="s">
        <v>131</v>
      </c>
      <c r="C195" s="454"/>
      <c r="D195" s="455"/>
      <c r="E195" s="504"/>
      <c r="F195" s="128"/>
      <c r="G195" s="128"/>
    </row>
    <row r="196" spans="1:7" x14ac:dyDescent="0.25">
      <c r="A196" s="507">
        <v>31</v>
      </c>
      <c r="B196" s="508" t="s">
        <v>73</v>
      </c>
      <c r="C196" s="443">
        <f t="shared" ref="C196:D196" si="14">C197</f>
        <v>5600</v>
      </c>
      <c r="D196" s="549">
        <f t="shared" si="14"/>
        <v>0</v>
      </c>
      <c r="E196" s="499">
        <f>(D196/C196)*100</f>
        <v>0</v>
      </c>
      <c r="F196" s="128"/>
      <c r="G196" s="128"/>
    </row>
    <row r="197" spans="1:7" s="18" customFormat="1" x14ac:dyDescent="0.25">
      <c r="A197" s="444">
        <v>4</v>
      </c>
      <c r="B197" s="445" t="s">
        <v>228</v>
      </c>
      <c r="C197" s="457">
        <f>+C198+C201</f>
        <v>5600</v>
      </c>
      <c r="D197" s="548">
        <f>SUM(D198,D201)</f>
        <v>0</v>
      </c>
      <c r="E197" s="504">
        <f t="shared" si="9"/>
        <v>0</v>
      </c>
      <c r="F197" s="128"/>
      <c r="G197" s="128"/>
    </row>
    <row r="198" spans="1:7" s="9" customFormat="1" ht="30" x14ac:dyDescent="0.25">
      <c r="A198" s="311" t="s">
        <v>166</v>
      </c>
      <c r="B198" s="524" t="s">
        <v>167</v>
      </c>
      <c r="C198" s="461">
        <f>+C200</f>
        <v>400</v>
      </c>
      <c r="D198" s="462">
        <f>SUM(D199)</f>
        <v>0</v>
      </c>
      <c r="E198" s="504">
        <f t="shared" si="9"/>
        <v>0</v>
      </c>
      <c r="F198" s="129"/>
      <c r="G198" s="129"/>
    </row>
    <row r="199" spans="1:7" s="18" customFormat="1" x14ac:dyDescent="0.25">
      <c r="A199" s="311" t="s">
        <v>168</v>
      </c>
      <c r="B199" s="524" t="s">
        <v>169</v>
      </c>
      <c r="C199" s="457"/>
      <c r="D199" s="458">
        <f>SUM(D200)</f>
        <v>0</v>
      </c>
      <c r="E199" s="504"/>
      <c r="F199" s="128"/>
      <c r="G199" s="128"/>
    </row>
    <row r="200" spans="1:7" x14ac:dyDescent="0.25">
      <c r="A200" s="520" t="s">
        <v>170</v>
      </c>
      <c r="B200" s="540" t="s">
        <v>171</v>
      </c>
      <c r="C200" s="541">
        <v>400</v>
      </c>
      <c r="D200" s="542"/>
      <c r="E200" s="543"/>
      <c r="F200" s="128"/>
      <c r="G200" s="128"/>
    </row>
    <row r="201" spans="1:7" ht="30" x14ac:dyDescent="0.25">
      <c r="A201" s="311" t="s">
        <v>172</v>
      </c>
      <c r="B201" s="524" t="s">
        <v>173</v>
      </c>
      <c r="C201" s="547">
        <f>+C202</f>
        <v>5200</v>
      </c>
      <c r="D201" s="550">
        <f>D202</f>
        <v>0</v>
      </c>
      <c r="E201" s="504">
        <f t="shared" ref="E201" si="15">(D201/C201)*100</f>
        <v>0</v>
      </c>
    </row>
    <row r="202" spans="1:7" x14ac:dyDescent="0.25">
      <c r="A202" s="311" t="s">
        <v>174</v>
      </c>
      <c r="B202" s="524" t="s">
        <v>130</v>
      </c>
      <c r="C202" s="544">
        <f>+C203</f>
        <v>5200</v>
      </c>
      <c r="D202" s="551">
        <f>D203</f>
        <v>0</v>
      </c>
      <c r="E202" s="546"/>
    </row>
    <row r="203" spans="1:7" x14ac:dyDescent="0.25">
      <c r="A203" s="309" t="s">
        <v>175</v>
      </c>
      <c r="B203" s="524" t="s">
        <v>131</v>
      </c>
      <c r="C203" s="544">
        <f>1600+3600</f>
        <v>5200</v>
      </c>
      <c r="D203" s="545"/>
      <c r="E203" s="546"/>
    </row>
  </sheetData>
  <mergeCells count="3">
    <mergeCell ref="A5:B5"/>
    <mergeCell ref="A1:E1"/>
    <mergeCell ref="A2:E2"/>
  </mergeCells>
  <printOptions horizontalCentered="1" verticalCentered="1"/>
  <pageMargins left="0.25" right="0.25" top="0.75" bottom="0.75" header="0.3" footer="0.3"/>
  <pageSetup paperSize="9" fitToHeight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408"/>
  <sheetViews>
    <sheetView tabSelected="1" workbookViewId="0">
      <selection activeCell="J15" sqref="J15"/>
    </sheetView>
  </sheetViews>
  <sheetFormatPr defaultRowHeight="12.75" x14ac:dyDescent="0.2"/>
  <cols>
    <col min="1" max="1" width="9.28515625" customWidth="1"/>
    <col min="2" max="2" width="34" customWidth="1"/>
    <col min="3" max="3" width="7.42578125" style="152" customWidth="1"/>
    <col min="4" max="4" width="11.5703125" style="153" customWidth="1"/>
    <col min="5" max="5" width="12" style="153" customWidth="1"/>
    <col min="6" max="6" width="9.28515625" customWidth="1"/>
    <col min="7" max="7" width="6.140625" customWidth="1"/>
    <col min="8" max="8" width="5.5703125" customWidth="1"/>
    <col min="9" max="10" width="10.140625" bestFit="1" customWidth="1"/>
    <col min="11" max="11" width="9.5703125" bestFit="1" customWidth="1"/>
    <col min="12" max="12" width="10.140625" bestFit="1" customWidth="1"/>
    <col min="13" max="13" width="11.7109375" bestFit="1" customWidth="1"/>
  </cols>
  <sheetData>
    <row r="1" spans="1:12" ht="15" x14ac:dyDescent="0.25">
      <c r="B1" s="765" t="s">
        <v>235</v>
      </c>
      <c r="C1" s="765"/>
      <c r="D1" s="765"/>
      <c r="E1" s="765"/>
    </row>
    <row r="2" spans="1:12" ht="15" x14ac:dyDescent="0.25">
      <c r="A2" s="765" t="s">
        <v>236</v>
      </c>
      <c r="B2" s="765"/>
      <c r="C2" s="765"/>
      <c r="D2" s="765"/>
      <c r="E2" s="765"/>
      <c r="F2" s="765"/>
    </row>
    <row r="3" spans="1:12" ht="13.5" thickBot="1" x14ac:dyDescent="0.25"/>
    <row r="4" spans="1:12" ht="45.75" thickBot="1" x14ac:dyDescent="0.3">
      <c r="A4" s="154" t="s">
        <v>237</v>
      </c>
      <c r="B4" s="155" t="s">
        <v>238</v>
      </c>
      <c r="C4" s="156" t="s">
        <v>253</v>
      </c>
      <c r="D4" s="157" t="s">
        <v>239</v>
      </c>
      <c r="E4" s="158" t="s">
        <v>254</v>
      </c>
      <c r="F4" s="159" t="s">
        <v>29</v>
      </c>
    </row>
    <row r="5" spans="1:12" ht="25.5" x14ac:dyDescent="0.2">
      <c r="A5" s="160"/>
      <c r="B5" s="161">
        <v>1</v>
      </c>
      <c r="C5" s="162">
        <v>2</v>
      </c>
      <c r="D5" s="163">
        <v>3</v>
      </c>
      <c r="E5" s="163">
        <v>4</v>
      </c>
      <c r="F5" s="164" t="s">
        <v>240</v>
      </c>
    </row>
    <row r="6" spans="1:12" ht="15" x14ac:dyDescent="0.25">
      <c r="A6" s="165">
        <v>1</v>
      </c>
      <c r="B6" s="166" t="s">
        <v>73</v>
      </c>
      <c r="C6" s="167"/>
      <c r="D6" s="168"/>
      <c r="E6" s="168"/>
      <c r="F6" s="169"/>
    </row>
    <row r="7" spans="1:12" ht="15" x14ac:dyDescent="0.25">
      <c r="A7" s="170"/>
      <c r="B7" s="171" t="s">
        <v>241</v>
      </c>
      <c r="C7" s="172"/>
      <c r="D7" s="173">
        <v>771967</v>
      </c>
      <c r="E7" s="178">
        <v>940774.66</v>
      </c>
      <c r="F7" s="174">
        <f>E7/D7*100</f>
        <v>121.86721194040678</v>
      </c>
    </row>
    <row r="8" spans="1:12" ht="15" x14ac:dyDescent="0.25">
      <c r="A8" s="170"/>
      <c r="B8" s="171" t="s">
        <v>242</v>
      </c>
      <c r="C8" s="172"/>
      <c r="D8" s="173">
        <v>771967</v>
      </c>
      <c r="E8" s="197">
        <v>744477.13</v>
      </c>
      <c r="F8" s="174">
        <f t="shared" ref="F8:F20" si="0">E8/D8*100</f>
        <v>96.438983790757888</v>
      </c>
    </row>
    <row r="9" spans="1:12" ht="15" x14ac:dyDescent="0.25">
      <c r="A9" s="165">
        <v>91</v>
      </c>
      <c r="B9" s="176" t="s">
        <v>243</v>
      </c>
      <c r="C9" s="167"/>
      <c r="D9" s="168">
        <v>0</v>
      </c>
      <c r="E9" s="168">
        <f>+E7-E8</f>
        <v>196297.53000000003</v>
      </c>
      <c r="F9" s="169"/>
      <c r="J9" s="153"/>
      <c r="L9" s="153"/>
    </row>
    <row r="10" spans="1:12" ht="15" x14ac:dyDescent="0.25">
      <c r="A10" s="165">
        <v>3</v>
      </c>
      <c r="B10" s="166" t="s">
        <v>224</v>
      </c>
      <c r="C10" s="167"/>
      <c r="D10" s="168"/>
      <c r="E10" s="168"/>
      <c r="F10" s="169"/>
      <c r="J10" s="153"/>
    </row>
    <row r="11" spans="1:12" ht="15" x14ac:dyDescent="0.25">
      <c r="A11" s="170"/>
      <c r="B11" s="171" t="s">
        <v>244</v>
      </c>
      <c r="C11" s="172"/>
      <c r="D11" s="173">
        <v>78330</v>
      </c>
      <c r="E11" s="168">
        <f>+'RAČUN PRIHODA I RASHODA'!G29</f>
        <v>53074.05</v>
      </c>
      <c r="F11" s="177">
        <f>E11/D11*100</f>
        <v>67.756989659134433</v>
      </c>
      <c r="I11" s="153"/>
    </row>
    <row r="12" spans="1:12" ht="15" x14ac:dyDescent="0.25">
      <c r="A12" s="170"/>
      <c r="B12" s="171" t="s">
        <v>242</v>
      </c>
      <c r="C12" s="172"/>
      <c r="D12" s="173">
        <f>+D11</f>
        <v>78330</v>
      </c>
      <c r="E12" s="168">
        <f>+E11</f>
        <v>53074.05</v>
      </c>
      <c r="F12" s="177">
        <f>E12/D12*100</f>
        <v>67.756989659134433</v>
      </c>
    </row>
    <row r="13" spans="1:12" ht="15" x14ac:dyDescent="0.25">
      <c r="A13" s="165">
        <v>93</v>
      </c>
      <c r="B13" s="176" t="s">
        <v>245</v>
      </c>
      <c r="C13" s="167">
        <v>0</v>
      </c>
      <c r="D13" s="168">
        <v>0</v>
      </c>
      <c r="E13" s="168">
        <v>0</v>
      </c>
      <c r="F13" s="169"/>
    </row>
    <row r="14" spans="1:12" ht="15" x14ac:dyDescent="0.25">
      <c r="A14" s="165">
        <v>4</v>
      </c>
      <c r="B14" s="166" t="s">
        <v>225</v>
      </c>
      <c r="C14" s="167"/>
      <c r="D14" s="168"/>
      <c r="E14" s="168"/>
      <c r="F14" s="169"/>
    </row>
    <row r="15" spans="1:12" ht="15" x14ac:dyDescent="0.25">
      <c r="A15" s="170"/>
      <c r="B15" s="171" t="s">
        <v>241</v>
      </c>
      <c r="C15" s="167"/>
      <c r="D15" s="168">
        <v>26600</v>
      </c>
      <c r="E15" s="662">
        <v>244531.57</v>
      </c>
      <c r="F15" s="177">
        <f t="shared" si="0"/>
        <v>919.29161654135339</v>
      </c>
      <c r="I15" s="153"/>
    </row>
    <row r="16" spans="1:12" ht="15" x14ac:dyDescent="0.25">
      <c r="A16" s="170"/>
      <c r="B16" s="171" t="s">
        <v>242</v>
      </c>
      <c r="C16" s="167"/>
      <c r="D16" s="168">
        <f>+D15</f>
        <v>26600</v>
      </c>
      <c r="E16" s="178">
        <v>266521.11</v>
      </c>
      <c r="F16" s="174">
        <f t="shared" si="0"/>
        <v>1001.959060150376</v>
      </c>
      <c r="I16" s="153"/>
    </row>
    <row r="17" spans="1:12" ht="15" x14ac:dyDescent="0.25">
      <c r="A17" s="165">
        <v>94</v>
      </c>
      <c r="B17" s="176" t="s">
        <v>245</v>
      </c>
      <c r="C17" s="179"/>
      <c r="D17" s="180">
        <v>0</v>
      </c>
      <c r="E17" s="198">
        <f>+E15-E16</f>
        <v>-21989.539999999979</v>
      </c>
      <c r="F17" s="174" t="e">
        <f t="shared" si="0"/>
        <v>#DIV/0!</v>
      </c>
      <c r="K17" s="153"/>
    </row>
    <row r="18" spans="1:12" ht="15" x14ac:dyDescent="0.25">
      <c r="A18" s="165">
        <v>5</v>
      </c>
      <c r="B18" s="166" t="s">
        <v>193</v>
      </c>
      <c r="C18" s="167"/>
      <c r="D18" s="168"/>
      <c r="E18" s="168"/>
      <c r="F18" s="169"/>
    </row>
    <row r="19" spans="1:12" ht="15" x14ac:dyDescent="0.25">
      <c r="A19" s="170"/>
      <c r="B19" s="171" t="s">
        <v>241</v>
      </c>
      <c r="C19" s="167"/>
      <c r="D19" s="168">
        <v>37000</v>
      </c>
      <c r="E19" s="175">
        <f>129163.82+2000+20000</f>
        <v>151163.82</v>
      </c>
      <c r="F19" s="177">
        <f t="shared" si="0"/>
        <v>408.55086486486482</v>
      </c>
      <c r="K19" s="708"/>
      <c r="L19" s="708"/>
    </row>
    <row r="20" spans="1:12" x14ac:dyDescent="0.2">
      <c r="A20" s="170"/>
      <c r="B20" s="171" t="s">
        <v>242</v>
      </c>
      <c r="C20" s="167"/>
      <c r="D20" s="168">
        <f>+D19</f>
        <v>37000</v>
      </c>
      <c r="E20" s="168">
        <f>+E19</f>
        <v>151163.82</v>
      </c>
      <c r="F20" s="174">
        <f t="shared" si="0"/>
        <v>408.55086486486482</v>
      </c>
      <c r="K20" s="708"/>
    </row>
    <row r="21" spans="1:12" ht="15" x14ac:dyDescent="0.25">
      <c r="A21" s="165">
        <v>95</v>
      </c>
      <c r="B21" s="176" t="s">
        <v>245</v>
      </c>
      <c r="C21" s="167">
        <v>0</v>
      </c>
      <c r="D21" s="168">
        <v>0</v>
      </c>
      <c r="E21" s="168">
        <v>0</v>
      </c>
      <c r="F21" s="169"/>
    </row>
    <row r="22" spans="1:12" x14ac:dyDescent="0.2">
      <c r="A22" s="170"/>
      <c r="B22" s="171"/>
      <c r="C22" s="167"/>
      <c r="D22" s="168"/>
      <c r="E22" s="168"/>
      <c r="F22" s="169"/>
      <c r="I22" s="153"/>
    </row>
    <row r="23" spans="1:12" ht="15" x14ac:dyDescent="0.25">
      <c r="A23" s="170"/>
      <c r="B23" s="181" t="s">
        <v>74</v>
      </c>
      <c r="C23" s="182">
        <f>C7+C11+C15+C19</f>
        <v>0</v>
      </c>
      <c r="D23" s="175">
        <f>D7+D11+D15+D19</f>
        <v>913897</v>
      </c>
      <c r="E23" s="175">
        <f>E7+E11+E15+E19</f>
        <v>1389544.1</v>
      </c>
      <c r="F23" s="183">
        <f>E23/D23*100</f>
        <v>152.04602925712635</v>
      </c>
    </row>
    <row r="24" spans="1:12" ht="15" x14ac:dyDescent="0.25">
      <c r="A24" s="170"/>
      <c r="B24" s="181" t="s">
        <v>199</v>
      </c>
      <c r="C24" s="182">
        <f>C8+C12+C16+C20</f>
        <v>0</v>
      </c>
      <c r="D24" s="175">
        <f>D8+D12+D16+D17+D20</f>
        <v>913897</v>
      </c>
      <c r="E24" s="175">
        <f>E8+E12+E16+E20</f>
        <v>1215236.1100000001</v>
      </c>
      <c r="F24" s="184">
        <f>E24/D24*100</f>
        <v>132.97298382640497</v>
      </c>
    </row>
    <row r="25" spans="1:12" ht="30.75" thickBot="1" x14ac:dyDescent="0.3">
      <c r="A25" s="185"/>
      <c r="B25" s="186" t="s">
        <v>246</v>
      </c>
      <c r="C25" s="187">
        <f>C17</f>
        <v>0</v>
      </c>
      <c r="D25" s="188">
        <f>D17</f>
        <v>0</v>
      </c>
      <c r="E25" s="189"/>
      <c r="F25" s="199" t="e">
        <f>E25/D25*100</f>
        <v>#DIV/0!</v>
      </c>
      <c r="I25" s="153"/>
      <c r="J25" s="153"/>
    </row>
    <row r="26" spans="1:12" x14ac:dyDescent="0.2">
      <c r="J26" s="153"/>
    </row>
    <row r="41" ht="16.5" customHeight="1" x14ac:dyDescent="0.2"/>
    <row r="42" ht="16.5" customHeight="1" x14ac:dyDescent="0.2"/>
    <row r="43" ht="16.5" customHeight="1" x14ac:dyDescent="0.2"/>
    <row r="44" ht="16.5" customHeight="1" x14ac:dyDescent="0.2"/>
    <row r="45" ht="16.5" customHeight="1" x14ac:dyDescent="0.2"/>
    <row r="51" spans="1:13" s="201" customFormat="1" ht="31.5" customHeight="1" x14ac:dyDescent="0.25">
      <c r="B51" s="766"/>
      <c r="C51" s="766"/>
      <c r="D51" s="766"/>
      <c r="E51" s="766"/>
    </row>
    <row r="52" spans="1:13" s="201" customFormat="1" ht="31.5" customHeight="1" x14ac:dyDescent="0.3">
      <c r="B52" s="767"/>
      <c r="C52" s="768"/>
      <c r="D52" s="768"/>
      <c r="E52" s="768"/>
    </row>
    <row r="53" spans="1:13" s="201" customFormat="1" x14ac:dyDescent="0.2">
      <c r="C53" s="191"/>
      <c r="D53" s="202"/>
      <c r="E53" s="202"/>
    </row>
    <row r="54" spans="1:13" s="201" customFormat="1" ht="15" x14ac:dyDescent="0.25">
      <c r="B54" s="769"/>
      <c r="C54" s="769"/>
      <c r="D54" s="769"/>
      <c r="E54" s="769"/>
    </row>
    <row r="55" spans="1:13" s="201" customFormat="1" x14ac:dyDescent="0.2">
      <c r="C55" s="191"/>
      <c r="D55" s="202"/>
      <c r="E55" s="202"/>
    </row>
    <row r="56" spans="1:13" s="201" customFormat="1" ht="15" x14ac:dyDescent="0.25">
      <c r="A56" s="203"/>
      <c r="B56" s="204"/>
      <c r="C56" s="191"/>
      <c r="D56" s="202"/>
      <c r="E56" s="202"/>
      <c r="G56" s="205"/>
    </row>
    <row r="57" spans="1:13" s="201" customFormat="1" ht="15" x14ac:dyDescent="0.25">
      <c r="A57" s="206"/>
      <c r="B57" s="207"/>
      <c r="C57" s="191"/>
      <c r="D57" s="202"/>
      <c r="E57" s="202"/>
    </row>
    <row r="58" spans="1:13" s="201" customFormat="1" ht="15" x14ac:dyDescent="0.25">
      <c r="A58" s="208"/>
      <c r="B58" s="209"/>
      <c r="C58" s="210"/>
      <c r="D58" s="211"/>
      <c r="E58" s="211"/>
      <c r="F58" s="212"/>
    </row>
    <row r="59" spans="1:13" s="201" customFormat="1" ht="15" x14ac:dyDescent="0.25">
      <c r="A59" s="208"/>
      <c r="B59" s="209"/>
      <c r="C59" s="210"/>
      <c r="D59" s="210"/>
      <c r="E59" s="210"/>
      <c r="F59" s="213"/>
    </row>
    <row r="60" spans="1:13" s="201" customFormat="1" ht="15" x14ac:dyDescent="0.25">
      <c r="A60" s="214"/>
      <c r="B60" s="190"/>
      <c r="C60" s="191"/>
      <c r="D60" s="192"/>
      <c r="E60" s="192"/>
      <c r="F60" s="215"/>
    </row>
    <row r="61" spans="1:13" s="201" customFormat="1" ht="15" x14ac:dyDescent="0.25">
      <c r="A61" s="216"/>
      <c r="B61" s="217"/>
      <c r="C61" s="218"/>
      <c r="D61" s="219"/>
      <c r="E61" s="219"/>
      <c r="F61" s="215"/>
    </row>
    <row r="62" spans="1:13" s="201" customFormat="1" ht="15" x14ac:dyDescent="0.25">
      <c r="A62" s="216"/>
      <c r="B62" s="217"/>
      <c r="C62" s="218"/>
      <c r="D62" s="220"/>
      <c r="E62" s="219"/>
      <c r="F62" s="215"/>
      <c r="M62" s="202"/>
    </row>
    <row r="63" spans="1:13" s="201" customFormat="1" ht="32.25" customHeight="1" x14ac:dyDescent="0.25">
      <c r="A63" s="757"/>
      <c r="B63" s="764"/>
      <c r="C63" s="218"/>
      <c r="D63" s="192"/>
      <c r="E63" s="192"/>
      <c r="F63" s="215"/>
    </row>
    <row r="64" spans="1:13" s="201" customFormat="1" x14ac:dyDescent="0.2">
      <c r="C64" s="191"/>
      <c r="D64" s="202"/>
      <c r="E64" s="202"/>
    </row>
    <row r="65" spans="1:13" s="201" customFormat="1" ht="15" x14ac:dyDescent="0.25">
      <c r="A65" s="760"/>
      <c r="B65" s="760"/>
      <c r="C65" s="191"/>
      <c r="D65" s="202"/>
      <c r="E65" s="202"/>
    </row>
    <row r="66" spans="1:13" s="201" customFormat="1" x14ac:dyDescent="0.2">
      <c r="C66" s="191"/>
      <c r="D66" s="202"/>
      <c r="E66" s="202"/>
    </row>
    <row r="67" spans="1:13" s="201" customFormat="1" ht="15" x14ac:dyDescent="0.25">
      <c r="A67" s="208"/>
      <c r="B67" s="209"/>
      <c r="C67" s="210"/>
      <c r="D67" s="211"/>
      <c r="E67" s="211"/>
      <c r="F67" s="212"/>
    </row>
    <row r="68" spans="1:13" s="201" customFormat="1" ht="15" x14ac:dyDescent="0.25">
      <c r="A68" s="208"/>
      <c r="B68" s="209"/>
      <c r="C68" s="210"/>
      <c r="D68" s="210"/>
      <c r="E68" s="221"/>
      <c r="F68" s="213"/>
      <c r="M68" s="202"/>
    </row>
    <row r="69" spans="1:13" s="201" customFormat="1" ht="15" x14ac:dyDescent="0.25">
      <c r="A69" s="222"/>
      <c r="B69" s="190"/>
      <c r="C69" s="223"/>
      <c r="D69" s="192"/>
      <c r="E69" s="192"/>
      <c r="F69" s="215"/>
    </row>
    <row r="70" spans="1:13" s="201" customFormat="1" ht="15" x14ac:dyDescent="0.25">
      <c r="A70" s="206"/>
      <c r="B70" s="190"/>
      <c r="C70" s="223"/>
      <c r="D70" s="220"/>
      <c r="E70" s="202"/>
      <c r="F70" s="224"/>
    </row>
    <row r="71" spans="1:13" s="201" customFormat="1" ht="15" x14ac:dyDescent="0.25">
      <c r="A71" s="761"/>
      <c r="B71" s="761"/>
      <c r="C71" s="223"/>
      <c r="D71" s="192"/>
      <c r="E71" s="192"/>
      <c r="F71" s="215"/>
    </row>
    <row r="72" spans="1:13" s="201" customFormat="1" ht="15" x14ac:dyDescent="0.25">
      <c r="A72" s="206"/>
      <c r="B72" s="206"/>
      <c r="C72" s="191"/>
      <c r="D72" s="202"/>
      <c r="E72" s="202"/>
    </row>
    <row r="73" spans="1:13" s="201" customFormat="1" ht="15" x14ac:dyDescent="0.25">
      <c r="A73" s="206"/>
      <c r="B73" s="206"/>
      <c r="C73" s="191"/>
      <c r="D73" s="202"/>
      <c r="E73" s="202"/>
    </row>
    <row r="74" spans="1:13" s="201" customFormat="1" ht="15" x14ac:dyDescent="0.25">
      <c r="A74" s="206"/>
      <c r="B74" s="206"/>
      <c r="C74" s="191"/>
      <c r="D74" s="202"/>
      <c r="E74" s="202"/>
    </row>
    <row r="75" spans="1:13" s="201" customFormat="1" ht="15" x14ac:dyDescent="0.25">
      <c r="A75" s="206"/>
      <c r="B75" s="206"/>
      <c r="C75" s="191"/>
      <c r="D75" s="202"/>
      <c r="E75" s="202"/>
    </row>
    <row r="76" spans="1:13" s="201" customFormat="1" ht="15" x14ac:dyDescent="0.25">
      <c r="A76" s="206"/>
      <c r="B76" s="206"/>
      <c r="C76" s="191"/>
      <c r="D76" s="202"/>
      <c r="E76" s="202"/>
    </row>
    <row r="77" spans="1:13" s="201" customFormat="1" ht="15" x14ac:dyDescent="0.25">
      <c r="A77" s="206"/>
      <c r="B77" s="206"/>
      <c r="C77" s="191"/>
      <c r="D77" s="202"/>
      <c r="E77" s="202"/>
    </row>
    <row r="78" spans="1:13" s="201" customFormat="1" ht="15" x14ac:dyDescent="0.25">
      <c r="A78" s="206"/>
      <c r="B78" s="206"/>
      <c r="C78" s="191"/>
      <c r="D78" s="202"/>
      <c r="E78" s="202"/>
    </row>
    <row r="79" spans="1:13" s="201" customFormat="1" ht="15" x14ac:dyDescent="0.25">
      <c r="A79" s="206"/>
      <c r="B79" s="206"/>
      <c r="C79" s="191"/>
      <c r="D79" s="202"/>
      <c r="E79" s="202"/>
    </row>
    <row r="80" spans="1:13" s="201" customFormat="1" ht="15" x14ac:dyDescent="0.25">
      <c r="A80" s="206"/>
      <c r="B80" s="206"/>
      <c r="C80" s="191"/>
      <c r="D80" s="202"/>
      <c r="E80" s="202"/>
    </row>
    <row r="81" spans="1:6" s="201" customFormat="1" ht="15" x14ac:dyDescent="0.25">
      <c r="A81" s="206"/>
      <c r="B81" s="206"/>
      <c r="C81" s="191"/>
      <c r="D81" s="202"/>
      <c r="E81" s="202"/>
    </row>
    <row r="82" spans="1:6" s="201" customFormat="1" ht="15" x14ac:dyDescent="0.25">
      <c r="A82" s="206"/>
      <c r="B82" s="206"/>
      <c r="C82" s="191"/>
      <c r="D82" s="202"/>
      <c r="E82" s="202"/>
    </row>
    <row r="83" spans="1:6" s="201" customFormat="1" ht="15" x14ac:dyDescent="0.25">
      <c r="A83" s="203"/>
      <c r="B83" s="203"/>
      <c r="C83" s="225"/>
      <c r="D83" s="202"/>
      <c r="E83" s="202"/>
    </row>
    <row r="84" spans="1:6" s="201" customFormat="1" x14ac:dyDescent="0.2">
      <c r="C84" s="191"/>
      <c r="D84" s="202"/>
      <c r="E84" s="202"/>
    </row>
    <row r="85" spans="1:6" s="201" customFormat="1" ht="15" x14ac:dyDescent="0.25">
      <c r="A85" s="208"/>
      <c r="B85" s="209"/>
      <c r="C85" s="210"/>
      <c r="D85" s="211"/>
      <c r="E85" s="211"/>
      <c r="F85" s="212"/>
    </row>
    <row r="86" spans="1:6" s="201" customFormat="1" ht="15" x14ac:dyDescent="0.2">
      <c r="A86" s="226"/>
      <c r="B86" s="226"/>
      <c r="C86" s="227"/>
      <c r="D86" s="227"/>
      <c r="E86" s="228"/>
      <c r="F86" s="213"/>
    </row>
    <row r="87" spans="1:6" s="201" customFormat="1" ht="15" x14ac:dyDescent="0.25">
      <c r="A87" s="229"/>
      <c r="B87" s="190"/>
      <c r="C87" s="227"/>
      <c r="D87" s="230"/>
      <c r="E87" s="231"/>
      <c r="F87" s="213"/>
    </row>
    <row r="88" spans="1:6" s="201" customFormat="1" ht="15" x14ac:dyDescent="0.25">
      <c r="B88" s="206"/>
      <c r="C88" s="232"/>
      <c r="D88" s="192"/>
      <c r="E88" s="202"/>
      <c r="F88" s="202"/>
    </row>
    <row r="89" spans="1:6" s="201" customFormat="1" ht="15" x14ac:dyDescent="0.25">
      <c r="B89" s="217"/>
      <c r="C89" s="218"/>
      <c r="D89" s="219"/>
      <c r="E89" s="233"/>
      <c r="F89" s="224"/>
    </row>
    <row r="90" spans="1:6" s="201" customFormat="1" ht="15" x14ac:dyDescent="0.25">
      <c r="B90" s="217"/>
      <c r="C90" s="218"/>
      <c r="D90" s="219"/>
      <c r="E90" s="234"/>
      <c r="F90" s="224"/>
    </row>
    <row r="91" spans="1:6" s="201" customFormat="1" ht="15" x14ac:dyDescent="0.25">
      <c r="A91" s="757"/>
      <c r="B91" s="757"/>
      <c r="C91" s="223"/>
      <c r="D91" s="220"/>
      <c r="E91" s="192"/>
      <c r="F91" s="202"/>
    </row>
    <row r="92" spans="1:6" s="201" customFormat="1" x14ac:dyDescent="0.2">
      <c r="C92" s="191"/>
      <c r="D92" s="202"/>
      <c r="E92" s="202"/>
    </row>
    <row r="93" spans="1:6" s="201" customFormat="1" x14ac:dyDescent="0.2">
      <c r="C93" s="191"/>
      <c r="D93" s="202"/>
      <c r="E93" s="202"/>
    </row>
    <row r="94" spans="1:6" s="201" customFormat="1" ht="15" x14ac:dyDescent="0.25">
      <c r="A94" s="203"/>
      <c r="B94" s="203"/>
      <c r="C94" s="191"/>
      <c r="D94" s="202"/>
      <c r="E94" s="202"/>
    </row>
    <row r="95" spans="1:6" s="201" customFormat="1" x14ac:dyDescent="0.2">
      <c r="C95" s="191"/>
      <c r="D95" s="202"/>
      <c r="E95" s="202"/>
    </row>
    <row r="96" spans="1:6" s="201" customFormat="1" ht="15" x14ac:dyDescent="0.25">
      <c r="A96" s="208"/>
      <c r="B96" s="209"/>
      <c r="C96" s="210"/>
      <c r="D96" s="211"/>
      <c r="E96" s="211"/>
      <c r="F96" s="212"/>
    </row>
    <row r="97" spans="1:7" s="201" customFormat="1" ht="15" x14ac:dyDescent="0.25">
      <c r="A97" s="208"/>
      <c r="B97" s="209"/>
      <c r="C97" s="210"/>
      <c r="D97" s="210"/>
      <c r="E97" s="210"/>
      <c r="F97" s="213"/>
      <c r="G97" s="207"/>
    </row>
    <row r="98" spans="1:7" s="201" customFormat="1" ht="15" x14ac:dyDescent="0.25">
      <c r="A98" s="214"/>
      <c r="B98" s="190"/>
      <c r="C98" s="232"/>
      <c r="D98" s="220"/>
      <c r="E98" s="192"/>
      <c r="F98" s="215"/>
    </row>
    <row r="99" spans="1:7" s="201" customFormat="1" ht="15" x14ac:dyDescent="0.25">
      <c r="A99" s="235"/>
      <c r="B99" s="190"/>
      <c r="C99" s="223"/>
      <c r="D99" s="192"/>
      <c r="E99" s="192"/>
      <c r="F99" s="222"/>
    </row>
    <row r="100" spans="1:7" s="201" customFormat="1" ht="15" x14ac:dyDescent="0.25">
      <c r="A100" s="235"/>
      <c r="B100" s="190"/>
      <c r="C100" s="223"/>
      <c r="D100" s="192"/>
      <c r="E100" s="192"/>
      <c r="F100" s="222"/>
    </row>
    <row r="101" spans="1:7" s="201" customFormat="1" ht="15" x14ac:dyDescent="0.25">
      <c r="A101" s="235"/>
      <c r="B101" s="190"/>
      <c r="C101" s="223"/>
      <c r="D101" s="220"/>
      <c r="E101" s="192"/>
      <c r="F101" s="215"/>
    </row>
    <row r="102" spans="1:7" s="201" customFormat="1" ht="15" x14ac:dyDescent="0.25">
      <c r="A102" s="216"/>
      <c r="B102" s="217"/>
      <c r="C102" s="218"/>
      <c r="D102" s="220"/>
      <c r="E102" s="219"/>
      <c r="F102" s="215"/>
    </row>
    <row r="103" spans="1:7" s="201" customFormat="1" ht="15" x14ac:dyDescent="0.25">
      <c r="A103" s="761"/>
      <c r="B103" s="761"/>
      <c r="C103" s="223"/>
      <c r="D103" s="220"/>
      <c r="E103" s="192"/>
      <c r="F103" s="192"/>
    </row>
    <row r="104" spans="1:7" s="201" customFormat="1" x14ac:dyDescent="0.2">
      <c r="C104" s="191"/>
      <c r="D104" s="202"/>
      <c r="E104" s="202"/>
    </row>
    <row r="105" spans="1:7" s="201" customFormat="1" ht="15" x14ac:dyDescent="0.25">
      <c r="A105" s="203"/>
      <c r="B105" s="203"/>
      <c r="C105" s="225"/>
      <c r="D105" s="236"/>
      <c r="E105" s="202"/>
    </row>
    <row r="106" spans="1:7" s="201" customFormat="1" x14ac:dyDescent="0.2">
      <c r="C106" s="191"/>
      <c r="D106" s="202"/>
      <c r="E106" s="202"/>
    </row>
    <row r="107" spans="1:7" s="201" customFormat="1" ht="15" x14ac:dyDescent="0.25">
      <c r="A107" s="208"/>
      <c r="B107" s="209"/>
      <c r="C107" s="210"/>
      <c r="D107" s="211"/>
      <c r="E107" s="211"/>
      <c r="F107" s="212"/>
    </row>
    <row r="108" spans="1:7" s="201" customFormat="1" ht="15" x14ac:dyDescent="0.2">
      <c r="B108" s="209"/>
      <c r="C108" s="210"/>
      <c r="D108" s="210"/>
      <c r="E108" s="210"/>
      <c r="F108" s="213"/>
    </row>
    <row r="109" spans="1:7" s="201" customFormat="1" ht="15" x14ac:dyDescent="0.25">
      <c r="A109" s="206"/>
      <c r="B109" s="206"/>
      <c r="C109" s="223"/>
      <c r="D109" s="237"/>
      <c r="E109" s="202"/>
    </row>
    <row r="110" spans="1:7" s="201" customFormat="1" ht="15" x14ac:dyDescent="0.25">
      <c r="A110" s="207"/>
      <c r="B110" s="207"/>
      <c r="C110" s="218"/>
      <c r="D110" s="237"/>
      <c r="E110" s="202"/>
    </row>
    <row r="111" spans="1:7" s="201" customFormat="1" ht="15" x14ac:dyDescent="0.25">
      <c r="A111" s="757"/>
      <c r="B111" s="757"/>
      <c r="C111" s="223"/>
      <c r="D111" s="237"/>
      <c r="E111" s="202"/>
    </row>
    <row r="112" spans="1:7" s="201" customFormat="1" x14ac:dyDescent="0.2">
      <c r="C112" s="191"/>
      <c r="D112" s="202"/>
      <c r="E112" s="202"/>
    </row>
    <row r="113" spans="1:6" s="201" customFormat="1" x14ac:dyDescent="0.2">
      <c r="C113" s="191"/>
      <c r="D113" s="202"/>
      <c r="E113" s="202"/>
    </row>
    <row r="114" spans="1:6" s="201" customFormat="1" x14ac:dyDescent="0.2">
      <c r="C114" s="191"/>
      <c r="D114" s="202"/>
      <c r="E114" s="202"/>
    </row>
    <row r="115" spans="1:6" s="201" customFormat="1" ht="12.75" customHeight="1" x14ac:dyDescent="0.2">
      <c r="C115" s="191"/>
      <c r="D115" s="202"/>
      <c r="E115" s="202"/>
    </row>
    <row r="116" spans="1:6" s="201" customFormat="1" ht="21" x14ac:dyDescent="0.35">
      <c r="B116" s="762"/>
      <c r="C116" s="762"/>
      <c r="D116" s="762"/>
      <c r="E116" s="762"/>
    </row>
    <row r="117" spans="1:6" s="201" customFormat="1" x14ac:dyDescent="0.2">
      <c r="C117" s="191"/>
      <c r="D117" s="202"/>
      <c r="E117" s="202"/>
    </row>
    <row r="118" spans="1:6" s="201" customFormat="1" ht="39.75" customHeight="1" x14ac:dyDescent="0.35">
      <c r="A118" s="758"/>
      <c r="B118" s="758"/>
      <c r="C118" s="191"/>
      <c r="D118" s="202"/>
      <c r="E118" s="202"/>
    </row>
    <row r="119" spans="1:6" s="201" customFormat="1" ht="21" x14ac:dyDescent="0.35">
      <c r="A119" s="238"/>
      <c r="B119" s="238"/>
      <c r="C119" s="191"/>
      <c r="D119" s="202"/>
      <c r="E119" s="202"/>
    </row>
    <row r="120" spans="1:6" s="201" customFormat="1" ht="15" x14ac:dyDescent="0.25">
      <c r="A120" s="239"/>
      <c r="B120" s="239"/>
      <c r="C120" s="191"/>
      <c r="D120" s="202"/>
      <c r="E120" s="202"/>
    </row>
    <row r="121" spans="1:6" s="201" customFormat="1" x14ac:dyDescent="0.2">
      <c r="C121" s="191"/>
      <c r="D121" s="202"/>
      <c r="E121" s="202"/>
    </row>
    <row r="122" spans="1:6" s="201" customFormat="1" ht="75" customHeight="1" x14ac:dyDescent="0.25">
      <c r="A122" s="240"/>
      <c r="B122" s="241"/>
      <c r="C122" s="242"/>
      <c r="D122" s="243"/>
      <c r="E122" s="244"/>
      <c r="F122" s="242"/>
    </row>
    <row r="123" spans="1:6" s="201" customFormat="1" ht="15" x14ac:dyDescent="0.25">
      <c r="B123" s="214"/>
      <c r="C123" s="214"/>
      <c r="D123" s="245"/>
      <c r="E123" s="246"/>
      <c r="F123" s="242"/>
    </row>
    <row r="124" spans="1:6" s="201" customFormat="1" ht="15" x14ac:dyDescent="0.25">
      <c r="A124" s="247"/>
      <c r="B124" s="190"/>
      <c r="C124" s="223"/>
      <c r="D124" s="220"/>
      <c r="E124" s="220"/>
      <c r="F124" s="220"/>
    </row>
    <row r="125" spans="1:6" s="201" customFormat="1" ht="15" x14ac:dyDescent="0.25">
      <c r="A125" s="248"/>
      <c r="B125" s="190"/>
      <c r="C125" s="223"/>
      <c r="D125" s="220"/>
      <c r="E125" s="220"/>
      <c r="F125" s="220"/>
    </row>
    <row r="126" spans="1:6" s="201" customFormat="1" ht="15" x14ac:dyDescent="0.25">
      <c r="A126" s="248"/>
      <c r="B126" s="217"/>
      <c r="C126" s="218"/>
      <c r="D126" s="219"/>
      <c r="E126" s="219"/>
      <c r="F126" s="206"/>
    </row>
    <row r="127" spans="1:6" s="201" customFormat="1" ht="15" x14ac:dyDescent="0.25">
      <c r="A127" s="247"/>
      <c r="B127" s="190"/>
      <c r="C127" s="223"/>
      <c r="D127" s="220"/>
      <c r="E127" s="220"/>
      <c r="F127" s="249"/>
    </row>
    <row r="128" spans="1:6" s="201" customFormat="1" ht="15" x14ac:dyDescent="0.25">
      <c r="A128" s="248"/>
      <c r="B128" s="217"/>
      <c r="C128" s="218"/>
      <c r="D128" s="219"/>
      <c r="E128" s="219"/>
      <c r="F128" s="206"/>
    </row>
    <row r="129" spans="1:6" s="201" customFormat="1" ht="15" x14ac:dyDescent="0.25">
      <c r="A129" s="247"/>
      <c r="B129" s="190"/>
      <c r="C129" s="223"/>
      <c r="D129" s="220"/>
      <c r="E129" s="192"/>
      <c r="F129" s="249"/>
    </row>
    <row r="130" spans="1:6" s="201" customFormat="1" ht="15" x14ac:dyDescent="0.25">
      <c r="A130" s="248"/>
      <c r="B130" s="217"/>
      <c r="C130" s="218"/>
      <c r="D130" s="219"/>
      <c r="E130" s="202"/>
      <c r="F130" s="206"/>
    </row>
    <row r="131" spans="1:6" s="201" customFormat="1" ht="15" x14ac:dyDescent="0.25">
      <c r="A131" s="247"/>
      <c r="B131" s="190"/>
      <c r="C131" s="223"/>
      <c r="D131" s="220"/>
      <c r="E131" s="192"/>
      <c r="F131" s="220"/>
    </row>
    <row r="132" spans="1:6" s="201" customFormat="1" ht="15" x14ac:dyDescent="0.25">
      <c r="A132" s="247"/>
      <c r="B132" s="190"/>
      <c r="C132" s="223"/>
      <c r="D132" s="220"/>
      <c r="E132" s="220"/>
      <c r="F132" s="220"/>
    </row>
    <row r="133" spans="1:6" s="201" customFormat="1" ht="15" x14ac:dyDescent="0.25">
      <c r="A133" s="248"/>
      <c r="B133" s="217"/>
      <c r="C133" s="218"/>
      <c r="D133" s="219"/>
      <c r="E133" s="219"/>
      <c r="F133" s="206"/>
    </row>
    <row r="134" spans="1:6" s="201" customFormat="1" ht="15" x14ac:dyDescent="0.25">
      <c r="A134" s="248"/>
      <c r="B134" s="217"/>
      <c r="C134" s="218"/>
      <c r="D134" s="219"/>
      <c r="E134" s="219"/>
      <c r="F134" s="206"/>
    </row>
    <row r="135" spans="1:6" s="201" customFormat="1" ht="15" x14ac:dyDescent="0.25">
      <c r="A135" s="248"/>
      <c r="B135" s="217"/>
      <c r="C135" s="218"/>
      <c r="D135" s="219"/>
      <c r="E135" s="219"/>
      <c r="F135" s="206"/>
    </row>
    <row r="136" spans="1:6" s="201" customFormat="1" ht="15" x14ac:dyDescent="0.25">
      <c r="A136" s="248"/>
      <c r="B136" s="217"/>
      <c r="C136" s="218"/>
      <c r="D136" s="219"/>
      <c r="E136" s="219"/>
      <c r="F136" s="206"/>
    </row>
    <row r="137" spans="1:6" s="201" customFormat="1" ht="15" x14ac:dyDescent="0.25">
      <c r="A137" s="247"/>
      <c r="B137" s="190"/>
      <c r="C137" s="223"/>
      <c r="D137" s="220"/>
      <c r="E137" s="192"/>
      <c r="F137" s="220"/>
    </row>
    <row r="138" spans="1:6" s="201" customFormat="1" ht="15" x14ac:dyDescent="0.25">
      <c r="A138" s="248"/>
      <c r="B138" s="217"/>
      <c r="C138" s="218"/>
      <c r="D138" s="219"/>
      <c r="E138" s="202"/>
      <c r="F138" s="206"/>
    </row>
    <row r="139" spans="1:6" s="201" customFormat="1" ht="15" x14ac:dyDescent="0.25">
      <c r="A139" s="248"/>
      <c r="B139" s="217"/>
      <c r="C139" s="218"/>
      <c r="D139" s="219"/>
      <c r="E139" s="202"/>
      <c r="F139" s="206"/>
    </row>
    <row r="140" spans="1:6" s="201" customFormat="1" ht="15" x14ac:dyDescent="0.25">
      <c r="A140" s="248"/>
      <c r="B140" s="217"/>
      <c r="C140" s="218"/>
      <c r="D140" s="219"/>
      <c r="E140" s="202"/>
      <c r="F140" s="206"/>
    </row>
    <row r="141" spans="1:6" s="201" customFormat="1" ht="15" x14ac:dyDescent="0.25">
      <c r="A141" s="248"/>
      <c r="B141" s="217"/>
      <c r="C141" s="218"/>
      <c r="D141" s="219"/>
      <c r="E141" s="202"/>
      <c r="F141" s="206"/>
    </row>
    <row r="142" spans="1:6" s="201" customFormat="1" ht="15" x14ac:dyDescent="0.25">
      <c r="A142" s="248"/>
      <c r="B142" s="217"/>
      <c r="C142" s="218"/>
      <c r="D142" s="219"/>
      <c r="E142" s="202"/>
      <c r="F142" s="206"/>
    </row>
    <row r="143" spans="1:6" s="201" customFormat="1" ht="15" x14ac:dyDescent="0.25">
      <c r="A143" s="248"/>
      <c r="B143" s="217"/>
      <c r="C143" s="218"/>
      <c r="D143" s="219"/>
      <c r="E143" s="202"/>
      <c r="F143" s="206"/>
    </row>
    <row r="144" spans="1:6" s="201" customFormat="1" ht="12" customHeight="1" x14ac:dyDescent="0.25">
      <c r="A144" s="247"/>
      <c r="B144" s="190"/>
      <c r="C144" s="232"/>
      <c r="D144" s="192"/>
      <c r="E144" s="192"/>
      <c r="F144" s="249"/>
    </row>
    <row r="145" spans="1:6" s="201" customFormat="1" ht="15" x14ac:dyDescent="0.25">
      <c r="A145" s="248"/>
      <c r="B145" s="217"/>
      <c r="C145" s="218"/>
      <c r="D145" s="219"/>
      <c r="E145" s="202"/>
      <c r="F145" s="206"/>
    </row>
    <row r="146" spans="1:6" s="201" customFormat="1" ht="15" x14ac:dyDescent="0.25">
      <c r="A146" s="248"/>
      <c r="B146" s="217"/>
      <c r="C146" s="218"/>
      <c r="D146" s="219"/>
      <c r="E146" s="202"/>
      <c r="F146" s="206"/>
    </row>
    <row r="147" spans="1:6" s="201" customFormat="1" ht="15" x14ac:dyDescent="0.25">
      <c r="A147" s="248"/>
      <c r="B147" s="217"/>
      <c r="C147" s="218"/>
      <c r="D147" s="219"/>
      <c r="E147" s="202"/>
      <c r="F147" s="206"/>
    </row>
    <row r="148" spans="1:6" s="201" customFormat="1" ht="15" x14ac:dyDescent="0.25">
      <c r="A148" s="248"/>
      <c r="B148" s="217"/>
      <c r="C148" s="218"/>
      <c r="D148" s="219"/>
      <c r="E148" s="202"/>
      <c r="F148" s="206"/>
    </row>
    <row r="149" spans="1:6" s="201" customFormat="1" ht="15" x14ac:dyDescent="0.25">
      <c r="A149" s="248"/>
      <c r="B149" s="217"/>
      <c r="C149" s="218"/>
      <c r="D149" s="219"/>
      <c r="E149" s="202"/>
      <c r="F149" s="206"/>
    </row>
    <row r="150" spans="1:6" s="201" customFormat="1" ht="15" x14ac:dyDescent="0.25">
      <c r="A150" s="248"/>
      <c r="B150" s="217"/>
      <c r="C150" s="218"/>
      <c r="D150" s="219"/>
      <c r="E150" s="202"/>
      <c r="F150" s="206"/>
    </row>
    <row r="151" spans="1:6" s="201" customFormat="1" ht="15" x14ac:dyDescent="0.25">
      <c r="A151" s="248"/>
      <c r="B151" s="217"/>
      <c r="C151" s="218"/>
      <c r="D151" s="219"/>
      <c r="E151" s="202"/>
      <c r="F151" s="206"/>
    </row>
    <row r="152" spans="1:6" s="201" customFormat="1" ht="15" x14ac:dyDescent="0.25">
      <c r="A152" s="248"/>
      <c r="B152" s="217"/>
      <c r="C152" s="218"/>
      <c r="D152" s="219"/>
      <c r="E152" s="202"/>
      <c r="F152" s="206"/>
    </row>
    <row r="153" spans="1:6" s="201" customFormat="1" ht="15" x14ac:dyDescent="0.25">
      <c r="A153" s="248"/>
      <c r="B153" s="217"/>
      <c r="C153" s="218"/>
      <c r="D153" s="219"/>
      <c r="E153" s="202"/>
      <c r="F153" s="206"/>
    </row>
    <row r="154" spans="1:6" s="201" customFormat="1" ht="15" x14ac:dyDescent="0.25">
      <c r="A154" s="247"/>
      <c r="B154" s="190"/>
      <c r="C154" s="223"/>
      <c r="D154" s="220"/>
      <c r="E154" s="192"/>
      <c r="F154" s="249"/>
    </row>
    <row r="155" spans="1:6" s="201" customFormat="1" ht="15" x14ac:dyDescent="0.25">
      <c r="A155" s="248"/>
      <c r="B155" s="217"/>
      <c r="C155" s="218"/>
      <c r="D155" s="219"/>
      <c r="E155" s="202"/>
      <c r="F155" s="206"/>
    </row>
    <row r="156" spans="1:6" s="201" customFormat="1" ht="15" x14ac:dyDescent="0.25">
      <c r="A156" s="247"/>
      <c r="B156" s="190"/>
      <c r="C156" s="223"/>
      <c r="D156" s="220"/>
      <c r="E156" s="220"/>
      <c r="F156" s="220"/>
    </row>
    <row r="157" spans="1:6" s="201" customFormat="1" ht="15" x14ac:dyDescent="0.25">
      <c r="A157" s="248"/>
      <c r="B157" s="217"/>
      <c r="C157" s="218"/>
      <c r="D157" s="219"/>
      <c r="E157" s="202"/>
      <c r="F157" s="206"/>
    </row>
    <row r="158" spans="1:6" s="201" customFormat="1" ht="15" x14ac:dyDescent="0.25">
      <c r="A158" s="248"/>
      <c r="B158" s="217"/>
      <c r="C158" s="218"/>
      <c r="D158" s="219"/>
      <c r="E158" s="202"/>
      <c r="F158" s="206"/>
    </row>
    <row r="159" spans="1:6" s="201" customFormat="1" ht="15" x14ac:dyDescent="0.25">
      <c r="A159" s="248"/>
      <c r="B159" s="217"/>
      <c r="C159" s="218"/>
      <c r="D159" s="219"/>
      <c r="E159" s="202"/>
      <c r="F159" s="206"/>
    </row>
    <row r="160" spans="1:6" s="201" customFormat="1" ht="15" x14ac:dyDescent="0.25">
      <c r="A160" s="248"/>
      <c r="B160" s="217"/>
      <c r="C160" s="218"/>
      <c r="D160" s="219"/>
      <c r="E160" s="202"/>
      <c r="F160" s="206"/>
    </row>
    <row r="161" spans="1:13" s="201" customFormat="1" ht="15" x14ac:dyDescent="0.25">
      <c r="A161" s="248"/>
      <c r="B161" s="217"/>
      <c r="C161" s="218"/>
      <c r="D161" s="219"/>
      <c r="E161" s="202"/>
      <c r="F161" s="206"/>
    </row>
    <row r="162" spans="1:13" s="201" customFormat="1" ht="15" x14ac:dyDescent="0.25">
      <c r="A162" s="247"/>
      <c r="B162" s="190"/>
      <c r="C162" s="223"/>
      <c r="D162" s="220"/>
      <c r="E162" s="192"/>
      <c r="F162" s="220"/>
    </row>
    <row r="163" spans="1:13" s="201" customFormat="1" ht="15" x14ac:dyDescent="0.25">
      <c r="A163" s="247"/>
      <c r="B163" s="190"/>
      <c r="C163" s="223"/>
      <c r="D163" s="220"/>
      <c r="E163" s="192"/>
      <c r="F163" s="220"/>
    </row>
    <row r="164" spans="1:13" s="201" customFormat="1" ht="15" x14ac:dyDescent="0.25">
      <c r="A164" s="248"/>
      <c r="B164" s="217"/>
      <c r="C164" s="218"/>
      <c r="D164" s="219"/>
      <c r="E164" s="202"/>
      <c r="F164" s="206"/>
    </row>
    <row r="165" spans="1:13" s="201" customFormat="1" ht="15" x14ac:dyDescent="0.25">
      <c r="A165" s="248"/>
      <c r="B165" s="217"/>
      <c r="C165" s="218"/>
      <c r="D165" s="219"/>
      <c r="E165" s="202"/>
      <c r="F165" s="206"/>
    </row>
    <row r="166" spans="1:13" s="201" customFormat="1" ht="15" x14ac:dyDescent="0.25">
      <c r="A166" s="247"/>
      <c r="B166" s="190"/>
      <c r="C166" s="223"/>
      <c r="D166" s="220"/>
      <c r="E166" s="192"/>
      <c r="F166" s="206"/>
    </row>
    <row r="167" spans="1:13" s="201" customFormat="1" ht="15" x14ac:dyDescent="0.25">
      <c r="A167" s="247"/>
      <c r="B167" s="190"/>
      <c r="C167" s="218"/>
      <c r="D167" s="219"/>
      <c r="E167" s="202"/>
      <c r="F167" s="206"/>
    </row>
    <row r="168" spans="1:13" s="201" customFormat="1" ht="15" x14ac:dyDescent="0.25">
      <c r="A168" s="248"/>
      <c r="B168" s="217"/>
      <c r="C168" s="218"/>
      <c r="D168" s="219"/>
      <c r="E168" s="202"/>
      <c r="F168" s="206"/>
    </row>
    <row r="169" spans="1:13" s="201" customFormat="1" ht="15" x14ac:dyDescent="0.25">
      <c r="A169" s="247"/>
      <c r="B169" s="190"/>
      <c r="C169" s="223"/>
      <c r="D169" s="220"/>
      <c r="E169" s="192"/>
      <c r="F169" s="220"/>
    </row>
    <row r="170" spans="1:13" s="201" customFormat="1" ht="15" x14ac:dyDescent="0.25">
      <c r="A170" s="247"/>
      <c r="B170" s="190"/>
      <c r="C170" s="223"/>
      <c r="D170" s="220"/>
      <c r="E170" s="192"/>
      <c r="F170" s="206"/>
    </row>
    <row r="171" spans="1:13" s="201" customFormat="1" ht="15" x14ac:dyDescent="0.25">
      <c r="A171" s="248"/>
      <c r="B171" s="217"/>
      <c r="D171" s="202"/>
      <c r="E171" s="202"/>
      <c r="F171" s="206"/>
    </row>
    <row r="172" spans="1:13" s="201" customFormat="1" ht="15" x14ac:dyDescent="0.25">
      <c r="A172" s="248"/>
      <c r="B172" s="217"/>
      <c r="C172" s="191"/>
      <c r="D172" s="202"/>
      <c r="E172" s="202"/>
      <c r="F172" s="206"/>
    </row>
    <row r="173" spans="1:13" s="201" customFormat="1" ht="15" x14ac:dyDescent="0.25">
      <c r="A173" s="248"/>
      <c r="B173" s="217"/>
      <c r="D173" s="202"/>
      <c r="E173" s="202"/>
      <c r="F173" s="206"/>
    </row>
    <row r="174" spans="1:13" s="201" customFormat="1" ht="15" x14ac:dyDescent="0.25">
      <c r="A174" s="248"/>
      <c r="B174" s="217"/>
      <c r="D174" s="192"/>
      <c r="E174" s="192"/>
      <c r="F174" s="206"/>
      <c r="M174" s="202"/>
    </row>
    <row r="175" spans="1:13" s="201" customFormat="1" ht="15" x14ac:dyDescent="0.25">
      <c r="A175" s="248"/>
      <c r="B175" s="217"/>
      <c r="D175" s="192"/>
      <c r="E175" s="202"/>
      <c r="F175" s="206"/>
    </row>
    <row r="176" spans="1:13" s="201" customFormat="1" ht="15" x14ac:dyDescent="0.25">
      <c r="A176" s="763"/>
      <c r="B176" s="763"/>
      <c r="C176" s="232"/>
      <c r="D176" s="192"/>
      <c r="E176" s="192"/>
      <c r="F176" s="192"/>
    </row>
    <row r="177" spans="3:5" s="201" customFormat="1" x14ac:dyDescent="0.2">
      <c r="C177" s="191"/>
      <c r="D177" s="202"/>
      <c r="E177" s="202"/>
    </row>
    <row r="178" spans="3:5" s="201" customFormat="1" x14ac:dyDescent="0.2">
      <c r="C178" s="191"/>
      <c r="D178" s="202"/>
      <c r="E178" s="202"/>
    </row>
    <row r="179" spans="3:5" s="201" customFormat="1" x14ac:dyDescent="0.2">
      <c r="C179" s="191"/>
      <c r="D179" s="202"/>
      <c r="E179" s="202"/>
    </row>
    <row r="180" spans="3:5" s="201" customFormat="1" x14ac:dyDescent="0.2">
      <c r="C180" s="191"/>
      <c r="D180" s="202"/>
      <c r="E180" s="202"/>
    </row>
    <row r="181" spans="3:5" s="201" customFormat="1" x14ac:dyDescent="0.2">
      <c r="C181" s="191"/>
      <c r="D181" s="202"/>
      <c r="E181" s="202"/>
    </row>
    <row r="182" spans="3:5" s="201" customFormat="1" x14ac:dyDescent="0.2">
      <c r="C182" s="191"/>
      <c r="D182" s="202"/>
      <c r="E182" s="202"/>
    </row>
    <row r="183" spans="3:5" s="201" customFormat="1" x14ac:dyDescent="0.2">
      <c r="C183" s="191"/>
      <c r="D183" s="202"/>
      <c r="E183" s="202"/>
    </row>
    <row r="184" spans="3:5" s="201" customFormat="1" x14ac:dyDescent="0.2">
      <c r="C184" s="191"/>
      <c r="D184" s="202"/>
      <c r="E184" s="202"/>
    </row>
    <row r="185" spans="3:5" s="201" customFormat="1" ht="13.5" customHeight="1" x14ac:dyDescent="0.2">
      <c r="C185" s="191"/>
      <c r="D185" s="202"/>
      <c r="E185" s="202"/>
    </row>
    <row r="186" spans="3:5" s="201" customFormat="1" ht="13.5" customHeight="1" x14ac:dyDescent="0.2">
      <c r="C186" s="191"/>
      <c r="D186" s="202"/>
      <c r="E186" s="202"/>
    </row>
    <row r="187" spans="3:5" s="201" customFormat="1" ht="13.5" customHeight="1" x14ac:dyDescent="0.2">
      <c r="C187" s="191"/>
      <c r="D187" s="202"/>
      <c r="E187" s="202"/>
    </row>
    <row r="188" spans="3:5" s="201" customFormat="1" ht="13.5" customHeight="1" x14ac:dyDescent="0.2">
      <c r="C188" s="191"/>
      <c r="D188" s="202"/>
      <c r="E188" s="202"/>
    </row>
    <row r="189" spans="3:5" s="201" customFormat="1" x14ac:dyDescent="0.2">
      <c r="C189" s="191"/>
      <c r="D189" s="202"/>
      <c r="E189" s="202"/>
    </row>
    <row r="190" spans="3:5" s="201" customFormat="1" x14ac:dyDescent="0.2">
      <c r="C190" s="191"/>
      <c r="D190" s="202"/>
      <c r="E190" s="202"/>
    </row>
    <row r="191" spans="3:5" s="201" customFormat="1" x14ac:dyDescent="0.2">
      <c r="C191" s="191"/>
      <c r="D191" s="202"/>
      <c r="E191" s="202"/>
    </row>
    <row r="192" spans="3:5" s="201" customFormat="1" x14ac:dyDescent="0.2">
      <c r="C192" s="191"/>
      <c r="D192" s="202"/>
      <c r="E192" s="202"/>
    </row>
    <row r="193" spans="1:6" s="201" customFormat="1" x14ac:dyDescent="0.2">
      <c r="C193" s="191"/>
      <c r="D193" s="202"/>
      <c r="E193" s="202"/>
    </row>
    <row r="194" spans="1:6" s="201" customFormat="1" x14ac:dyDescent="0.2">
      <c r="C194" s="191"/>
      <c r="D194" s="202"/>
      <c r="E194" s="202"/>
    </row>
    <row r="195" spans="1:6" s="201" customFormat="1" x14ac:dyDescent="0.2">
      <c r="C195" s="191"/>
      <c r="D195" s="202"/>
      <c r="E195" s="202"/>
    </row>
    <row r="196" spans="1:6" s="201" customFormat="1" ht="21" customHeight="1" x14ac:dyDescent="0.35">
      <c r="A196" s="758"/>
      <c r="B196" s="758"/>
      <c r="C196" s="191"/>
      <c r="D196" s="202"/>
      <c r="E196" s="202"/>
    </row>
    <row r="197" spans="1:6" s="201" customFormat="1" ht="21" x14ac:dyDescent="0.35">
      <c r="A197" s="238"/>
      <c r="B197" s="238"/>
      <c r="C197" s="191"/>
      <c r="D197" s="202"/>
      <c r="E197" s="202"/>
    </row>
    <row r="198" spans="1:6" s="201" customFormat="1" ht="27" customHeight="1" x14ac:dyDescent="0.25">
      <c r="A198" s="759"/>
      <c r="B198" s="759"/>
      <c r="C198" s="191"/>
      <c r="D198" s="202"/>
      <c r="E198" s="202"/>
    </row>
    <row r="199" spans="1:6" s="201" customFormat="1" ht="15" x14ac:dyDescent="0.25">
      <c r="A199" s="250"/>
      <c r="B199" s="250"/>
      <c r="C199" s="191"/>
      <c r="D199" s="202"/>
      <c r="E199" s="202"/>
    </row>
    <row r="200" spans="1:6" s="201" customFormat="1" ht="15" x14ac:dyDescent="0.25">
      <c r="A200" s="240"/>
      <c r="B200" s="241"/>
      <c r="C200" s="242"/>
      <c r="D200" s="243"/>
      <c r="E200" s="244"/>
      <c r="F200" s="242"/>
    </row>
    <row r="201" spans="1:6" s="201" customFormat="1" ht="34.5" customHeight="1" x14ac:dyDescent="0.25">
      <c r="B201" s="214"/>
      <c r="C201" s="214"/>
      <c r="D201" s="251"/>
      <c r="E201" s="246"/>
      <c r="F201" s="242"/>
    </row>
    <row r="202" spans="1:6" s="201" customFormat="1" ht="15" x14ac:dyDescent="0.25">
      <c r="A202" s="247"/>
      <c r="B202" s="190"/>
      <c r="C202" s="223"/>
      <c r="D202" s="220"/>
      <c r="E202" s="220"/>
      <c r="F202" s="206"/>
    </row>
    <row r="203" spans="1:6" s="201" customFormat="1" ht="15" x14ac:dyDescent="0.25">
      <c r="A203" s="248"/>
      <c r="B203" s="190"/>
      <c r="C203" s="218"/>
      <c r="D203" s="219"/>
      <c r="E203" s="220"/>
      <c r="F203" s="206"/>
    </row>
    <row r="204" spans="1:6" s="201" customFormat="1" ht="15" x14ac:dyDescent="0.25">
      <c r="A204" s="248"/>
      <c r="B204" s="217"/>
      <c r="C204" s="218"/>
      <c r="D204" s="219"/>
      <c r="E204" s="219"/>
      <c r="F204" s="206"/>
    </row>
    <row r="205" spans="1:6" s="201" customFormat="1" ht="15" x14ac:dyDescent="0.25">
      <c r="A205" s="247"/>
      <c r="B205" s="190"/>
      <c r="C205" s="223"/>
      <c r="D205" s="220"/>
      <c r="E205" s="220"/>
      <c r="F205" s="206"/>
    </row>
    <row r="206" spans="1:6" s="201" customFormat="1" ht="15" x14ac:dyDescent="0.25">
      <c r="A206" s="248"/>
      <c r="B206" s="217"/>
      <c r="C206" s="218"/>
      <c r="D206" s="219"/>
      <c r="E206" s="219"/>
      <c r="F206" s="206"/>
    </row>
    <row r="207" spans="1:6" s="201" customFormat="1" ht="15" x14ac:dyDescent="0.25">
      <c r="A207" s="247"/>
      <c r="B207" s="190"/>
      <c r="C207" s="223"/>
      <c r="D207" s="192"/>
      <c r="E207" s="192"/>
      <c r="F207" s="206"/>
    </row>
    <row r="208" spans="1:6" s="201" customFormat="1" ht="15" x14ac:dyDescent="0.25">
      <c r="A208" s="248"/>
      <c r="B208" s="217"/>
      <c r="C208" s="218"/>
      <c r="D208" s="202"/>
      <c r="E208" s="202"/>
      <c r="F208" s="206"/>
    </row>
    <row r="209" spans="1:12" s="201" customFormat="1" ht="15" x14ac:dyDescent="0.25">
      <c r="A209" s="247"/>
      <c r="B209" s="190"/>
      <c r="C209" s="223"/>
      <c r="D209" s="220"/>
      <c r="E209" s="192"/>
      <c r="F209" s="220"/>
    </row>
    <row r="210" spans="1:12" s="201" customFormat="1" ht="15" x14ac:dyDescent="0.25">
      <c r="A210" s="247"/>
      <c r="B210" s="190"/>
      <c r="C210" s="223"/>
      <c r="D210" s="252"/>
      <c r="E210" s="220"/>
      <c r="F210" s="220"/>
    </row>
    <row r="211" spans="1:12" s="201" customFormat="1" ht="15" x14ac:dyDescent="0.25">
      <c r="A211" s="248"/>
      <c r="B211" s="217"/>
      <c r="C211" s="218"/>
      <c r="D211" s="219"/>
      <c r="E211" s="219"/>
      <c r="F211" s="206"/>
      <c r="I211" s="202"/>
      <c r="L211" s="253"/>
    </row>
    <row r="212" spans="1:12" s="201" customFormat="1" ht="15" x14ac:dyDescent="0.25">
      <c r="A212" s="248"/>
      <c r="B212" s="217"/>
      <c r="C212" s="218"/>
      <c r="D212" s="254"/>
      <c r="E212" s="219"/>
      <c r="F212" s="206"/>
    </row>
    <row r="213" spans="1:12" s="201" customFormat="1" ht="15" x14ac:dyDescent="0.25">
      <c r="A213" s="248"/>
      <c r="B213" s="217"/>
      <c r="C213" s="218"/>
      <c r="D213" s="254"/>
      <c r="E213" s="219"/>
      <c r="F213" s="206"/>
    </row>
    <row r="214" spans="1:12" s="201" customFormat="1" ht="15" x14ac:dyDescent="0.25">
      <c r="A214" s="248"/>
      <c r="B214" s="217"/>
      <c r="C214" s="218"/>
      <c r="D214" s="254"/>
      <c r="E214" s="219"/>
      <c r="F214" s="206"/>
    </row>
    <row r="215" spans="1:12" s="201" customFormat="1" ht="15" x14ac:dyDescent="0.25">
      <c r="A215" s="247"/>
      <c r="B215" s="190"/>
      <c r="C215" s="223"/>
      <c r="D215" s="220"/>
      <c r="E215" s="192"/>
      <c r="F215" s="249"/>
    </row>
    <row r="216" spans="1:12" s="201" customFormat="1" ht="15" x14ac:dyDescent="0.25">
      <c r="A216" s="248"/>
      <c r="B216" s="217"/>
      <c r="C216" s="218"/>
      <c r="D216" s="202"/>
      <c r="E216" s="202"/>
      <c r="F216" s="206"/>
    </row>
    <row r="217" spans="1:12" s="201" customFormat="1" ht="15" x14ac:dyDescent="0.25">
      <c r="A217" s="248"/>
      <c r="B217" s="217"/>
      <c r="C217" s="218"/>
      <c r="D217" s="202"/>
      <c r="E217" s="202"/>
      <c r="F217" s="206"/>
    </row>
    <row r="218" spans="1:12" s="201" customFormat="1" ht="15" x14ac:dyDescent="0.25">
      <c r="A218" s="248"/>
      <c r="B218" s="217"/>
      <c r="C218" s="218"/>
      <c r="D218" s="202"/>
      <c r="E218" s="202"/>
      <c r="F218" s="206"/>
      <c r="I218" s="202"/>
    </row>
    <row r="219" spans="1:12" s="201" customFormat="1" ht="15" x14ac:dyDescent="0.25">
      <c r="A219" s="248"/>
      <c r="B219" s="217"/>
      <c r="C219" s="218"/>
      <c r="D219" s="202"/>
      <c r="E219" s="202"/>
      <c r="F219" s="206"/>
    </row>
    <row r="220" spans="1:12" s="201" customFormat="1" ht="15" x14ac:dyDescent="0.25">
      <c r="A220" s="248"/>
      <c r="B220" s="217"/>
      <c r="C220" s="218"/>
      <c r="D220" s="202"/>
      <c r="E220" s="202"/>
      <c r="F220" s="206"/>
    </row>
    <row r="221" spans="1:12" s="201" customFormat="1" ht="15" x14ac:dyDescent="0.25">
      <c r="A221" s="247"/>
      <c r="B221" s="190"/>
      <c r="C221" s="223"/>
      <c r="D221" s="220"/>
      <c r="E221" s="192"/>
      <c r="F221" s="255"/>
    </row>
    <row r="222" spans="1:12" s="201" customFormat="1" ht="15" x14ac:dyDescent="0.25">
      <c r="A222" s="248"/>
      <c r="B222" s="217"/>
      <c r="C222" s="218"/>
      <c r="D222" s="202"/>
      <c r="E222" s="202"/>
      <c r="F222" s="206"/>
    </row>
    <row r="223" spans="1:12" s="201" customFormat="1" ht="15" x14ac:dyDescent="0.25">
      <c r="A223" s="248"/>
      <c r="B223" s="217"/>
      <c r="C223" s="218"/>
      <c r="D223" s="202"/>
      <c r="E223" s="202"/>
      <c r="F223" s="206"/>
      <c r="L223" s="253"/>
    </row>
    <row r="224" spans="1:12" s="201" customFormat="1" ht="15" x14ac:dyDescent="0.25">
      <c r="A224" s="248"/>
      <c r="B224" s="217"/>
      <c r="C224" s="218"/>
      <c r="D224" s="202"/>
      <c r="E224" s="202"/>
      <c r="F224" s="206"/>
    </row>
    <row r="225" spans="1:6" s="201" customFormat="1" ht="15" x14ac:dyDescent="0.25">
      <c r="A225" s="248"/>
      <c r="B225" s="217"/>
      <c r="C225" s="218"/>
      <c r="D225" s="202"/>
      <c r="E225" s="202"/>
      <c r="F225" s="206"/>
    </row>
    <row r="226" spans="1:6" s="201" customFormat="1" ht="15" x14ac:dyDescent="0.25">
      <c r="A226" s="248"/>
      <c r="B226" s="217"/>
      <c r="C226" s="218"/>
      <c r="D226" s="202"/>
      <c r="E226" s="202"/>
      <c r="F226" s="206"/>
    </row>
    <row r="227" spans="1:6" s="201" customFormat="1" ht="15" x14ac:dyDescent="0.25">
      <c r="A227" s="248"/>
      <c r="B227" s="217"/>
      <c r="C227" s="218"/>
      <c r="D227" s="202"/>
      <c r="E227" s="202"/>
      <c r="F227" s="206"/>
    </row>
    <row r="228" spans="1:6" s="201" customFormat="1" ht="15" x14ac:dyDescent="0.25">
      <c r="A228" s="248"/>
      <c r="B228" s="217"/>
      <c r="C228" s="218"/>
      <c r="D228" s="202"/>
      <c r="E228" s="202"/>
      <c r="F228" s="206"/>
    </row>
    <row r="229" spans="1:6" s="201" customFormat="1" ht="15" x14ac:dyDescent="0.25">
      <c r="A229" s="248"/>
      <c r="B229" s="217"/>
      <c r="C229" s="218"/>
      <c r="D229" s="202"/>
      <c r="E229" s="202"/>
      <c r="F229" s="206"/>
    </row>
    <row r="230" spans="1:6" s="201" customFormat="1" ht="15" x14ac:dyDescent="0.25">
      <c r="A230" s="248"/>
      <c r="B230" s="217"/>
      <c r="C230" s="218"/>
      <c r="D230" s="202"/>
      <c r="E230" s="202"/>
      <c r="F230" s="206"/>
    </row>
    <row r="231" spans="1:6" s="201" customFormat="1" ht="15" x14ac:dyDescent="0.25">
      <c r="A231" s="247"/>
      <c r="B231" s="190"/>
      <c r="C231" s="223"/>
      <c r="D231" s="220"/>
      <c r="E231" s="192"/>
      <c r="F231" s="249"/>
    </row>
    <row r="232" spans="1:6" s="201" customFormat="1" ht="15" x14ac:dyDescent="0.25">
      <c r="A232" s="248"/>
      <c r="B232" s="217"/>
      <c r="C232" s="218"/>
      <c r="D232" s="202"/>
      <c r="E232" s="202"/>
      <c r="F232" s="206"/>
    </row>
    <row r="233" spans="1:6" s="201" customFormat="1" ht="15" x14ac:dyDescent="0.25">
      <c r="A233" s="247"/>
      <c r="B233" s="190"/>
      <c r="C233" s="223"/>
      <c r="D233" s="220"/>
      <c r="E233" s="192"/>
      <c r="F233" s="220"/>
    </row>
    <row r="234" spans="1:6" s="201" customFormat="1" ht="15" x14ac:dyDescent="0.25">
      <c r="A234" s="248"/>
      <c r="B234" s="217"/>
      <c r="C234" s="218"/>
      <c r="D234" s="202"/>
      <c r="E234" s="202"/>
      <c r="F234" s="206"/>
    </row>
    <row r="235" spans="1:6" s="201" customFormat="1" ht="15" x14ac:dyDescent="0.25">
      <c r="A235" s="248"/>
      <c r="B235" s="217"/>
      <c r="C235" s="218"/>
      <c r="D235" s="202"/>
      <c r="E235" s="202"/>
      <c r="F235" s="206"/>
    </row>
    <row r="236" spans="1:6" s="201" customFormat="1" ht="15" x14ac:dyDescent="0.25">
      <c r="A236" s="248"/>
      <c r="B236" s="217"/>
      <c r="C236" s="218"/>
      <c r="D236" s="202"/>
      <c r="E236" s="202"/>
      <c r="F236" s="206"/>
    </row>
    <row r="237" spans="1:6" s="201" customFormat="1" ht="15" x14ac:dyDescent="0.25">
      <c r="A237" s="248"/>
      <c r="B237" s="217"/>
      <c r="C237" s="218"/>
      <c r="D237" s="202"/>
      <c r="E237" s="202"/>
      <c r="F237" s="206"/>
    </row>
    <row r="238" spans="1:6" s="201" customFormat="1" ht="15" x14ac:dyDescent="0.25">
      <c r="A238" s="248"/>
      <c r="B238" s="217"/>
      <c r="C238" s="218"/>
      <c r="D238" s="202"/>
      <c r="E238" s="202"/>
      <c r="F238" s="206"/>
    </row>
    <row r="239" spans="1:6" s="201" customFormat="1" ht="15" x14ac:dyDescent="0.25">
      <c r="A239" s="247"/>
      <c r="B239" s="190"/>
      <c r="C239" s="223"/>
      <c r="D239" s="220"/>
      <c r="E239" s="192"/>
      <c r="F239" s="220"/>
    </row>
    <row r="240" spans="1:6" s="201" customFormat="1" ht="15" x14ac:dyDescent="0.25">
      <c r="A240" s="247"/>
      <c r="B240" s="190"/>
      <c r="C240" s="223"/>
      <c r="D240" s="220"/>
      <c r="E240" s="192"/>
      <c r="F240" s="220"/>
    </row>
    <row r="241" spans="1:6" s="201" customFormat="1" ht="15" x14ac:dyDescent="0.25">
      <c r="A241" s="248"/>
      <c r="B241" s="217"/>
      <c r="C241" s="218"/>
      <c r="D241" s="202"/>
      <c r="E241" s="202"/>
      <c r="F241" s="206"/>
    </row>
    <row r="242" spans="1:6" s="201" customFormat="1" ht="15" x14ac:dyDescent="0.25">
      <c r="A242" s="248"/>
      <c r="B242" s="217"/>
      <c r="C242" s="218"/>
      <c r="D242" s="202"/>
      <c r="E242" s="202"/>
      <c r="F242" s="206"/>
    </row>
    <row r="243" spans="1:6" s="201" customFormat="1" ht="15" x14ac:dyDescent="0.25">
      <c r="A243" s="248"/>
      <c r="B243" s="217"/>
      <c r="C243" s="218"/>
      <c r="D243" s="202"/>
      <c r="E243" s="202"/>
      <c r="F243" s="206"/>
    </row>
    <row r="244" spans="1:6" s="201" customFormat="1" ht="15" x14ac:dyDescent="0.25">
      <c r="A244" s="247"/>
      <c r="B244" s="190"/>
      <c r="C244" s="223"/>
      <c r="D244" s="220"/>
      <c r="E244" s="192"/>
      <c r="F244" s="206"/>
    </row>
    <row r="245" spans="1:6" s="201" customFormat="1" ht="15" x14ac:dyDescent="0.25">
      <c r="A245" s="247"/>
      <c r="B245" s="190"/>
      <c r="C245" s="218"/>
      <c r="D245" s="192"/>
      <c r="E245" s="192"/>
      <c r="F245" s="206"/>
    </row>
    <row r="246" spans="1:6" s="201" customFormat="1" ht="15" x14ac:dyDescent="0.25">
      <c r="A246" s="248"/>
      <c r="B246" s="217"/>
      <c r="C246" s="218"/>
      <c r="D246" s="202"/>
      <c r="E246" s="202"/>
      <c r="F246" s="206"/>
    </row>
    <row r="247" spans="1:6" s="201" customFormat="1" ht="15" x14ac:dyDescent="0.25">
      <c r="A247" s="247"/>
      <c r="B247" s="190"/>
      <c r="C247" s="223"/>
      <c r="D247" s="192"/>
      <c r="E247" s="192"/>
      <c r="F247" s="206"/>
    </row>
    <row r="248" spans="1:6" s="201" customFormat="1" ht="15" x14ac:dyDescent="0.25">
      <c r="A248" s="247"/>
      <c r="B248" s="190"/>
      <c r="C248" s="218"/>
      <c r="D248" s="202"/>
      <c r="E248" s="192"/>
      <c r="F248" s="206"/>
    </row>
    <row r="249" spans="1:6" s="201" customFormat="1" ht="15" x14ac:dyDescent="0.25">
      <c r="A249" s="248"/>
      <c r="B249" s="217"/>
      <c r="C249" s="218"/>
      <c r="D249" s="202"/>
      <c r="E249" s="202"/>
      <c r="F249" s="206"/>
    </row>
    <row r="250" spans="1:6" s="201" customFormat="1" ht="15" x14ac:dyDescent="0.25">
      <c r="A250" s="248"/>
      <c r="B250" s="217"/>
      <c r="C250" s="218"/>
      <c r="D250" s="202"/>
      <c r="E250" s="202"/>
      <c r="F250" s="206"/>
    </row>
    <row r="251" spans="1:6" s="201" customFormat="1" ht="15" x14ac:dyDescent="0.25">
      <c r="A251" s="248"/>
      <c r="B251" s="217"/>
      <c r="C251" s="218"/>
      <c r="D251" s="202"/>
      <c r="E251" s="202"/>
      <c r="F251" s="206"/>
    </row>
    <row r="252" spans="1:6" s="201" customFormat="1" ht="15" x14ac:dyDescent="0.25">
      <c r="A252" s="248"/>
      <c r="B252" s="217"/>
      <c r="C252" s="218"/>
      <c r="D252" s="202"/>
      <c r="E252" s="202"/>
      <c r="F252" s="206"/>
    </row>
    <row r="253" spans="1:6" s="201" customFormat="1" ht="15" x14ac:dyDescent="0.25">
      <c r="A253" s="247"/>
      <c r="B253" s="190"/>
      <c r="C253" s="223"/>
      <c r="D253" s="192"/>
      <c r="E253" s="192"/>
      <c r="F253" s="206"/>
    </row>
    <row r="254" spans="1:6" s="201" customFormat="1" ht="15" x14ac:dyDescent="0.25">
      <c r="A254" s="248"/>
      <c r="B254" s="217"/>
      <c r="C254" s="218"/>
      <c r="D254" s="202"/>
      <c r="E254" s="202"/>
      <c r="F254" s="206"/>
    </row>
    <row r="255" spans="1:6" s="201" customFormat="1" ht="15" x14ac:dyDescent="0.25">
      <c r="A255" s="247"/>
      <c r="B255" s="190"/>
      <c r="C255" s="223"/>
      <c r="D255" s="192"/>
      <c r="E255" s="192"/>
      <c r="F255" s="206"/>
    </row>
    <row r="256" spans="1:6" s="201" customFormat="1" ht="15" x14ac:dyDescent="0.25">
      <c r="A256" s="247"/>
      <c r="B256" s="190"/>
      <c r="C256" s="223"/>
      <c r="D256" s="192"/>
      <c r="E256" s="192"/>
      <c r="F256" s="206"/>
    </row>
    <row r="257" spans="1:6" s="201" customFormat="1" ht="15" x14ac:dyDescent="0.25">
      <c r="A257" s="248"/>
      <c r="B257" s="217"/>
      <c r="C257" s="218"/>
      <c r="D257" s="202"/>
      <c r="E257" s="202"/>
      <c r="F257" s="206"/>
    </row>
    <row r="258" spans="1:6" s="201" customFormat="1" ht="15" x14ac:dyDescent="0.25">
      <c r="A258" s="757"/>
      <c r="B258" s="757"/>
      <c r="C258" s="191"/>
      <c r="D258" s="192"/>
      <c r="E258" s="192"/>
      <c r="F258" s="192"/>
    </row>
    <row r="259" spans="1:6" s="201" customFormat="1" ht="15" x14ac:dyDescent="0.25">
      <c r="A259" s="190"/>
      <c r="B259" s="190"/>
      <c r="C259" s="191"/>
      <c r="D259" s="192"/>
      <c r="E259" s="192"/>
      <c r="F259" s="192"/>
    </row>
    <row r="260" spans="1:6" s="201" customFormat="1" ht="15" x14ac:dyDescent="0.25">
      <c r="A260" s="190"/>
      <c r="B260" s="190"/>
      <c r="C260" s="191"/>
      <c r="D260" s="192"/>
      <c r="E260" s="192"/>
      <c r="F260" s="192"/>
    </row>
    <row r="261" spans="1:6" s="201" customFormat="1" ht="15" x14ac:dyDescent="0.25">
      <c r="A261" s="190"/>
      <c r="B261" s="190"/>
      <c r="C261" s="191"/>
      <c r="D261" s="192"/>
      <c r="E261" s="192"/>
      <c r="F261" s="192"/>
    </row>
    <row r="262" spans="1:6" s="201" customFormat="1" ht="15" x14ac:dyDescent="0.25">
      <c r="A262" s="190"/>
      <c r="B262" s="190"/>
      <c r="C262" s="191"/>
      <c r="D262" s="192"/>
      <c r="E262" s="192"/>
      <c r="F262" s="192"/>
    </row>
    <row r="263" spans="1:6" s="201" customFormat="1" ht="15" x14ac:dyDescent="0.25">
      <c r="A263" s="190"/>
      <c r="B263" s="190"/>
      <c r="C263" s="191"/>
      <c r="D263" s="192"/>
      <c r="E263" s="192"/>
      <c r="F263" s="192"/>
    </row>
    <row r="264" spans="1:6" s="201" customFormat="1" ht="15" x14ac:dyDescent="0.25">
      <c r="A264" s="190"/>
      <c r="B264" s="190"/>
      <c r="C264" s="191"/>
      <c r="D264" s="192"/>
      <c r="E264" s="192"/>
      <c r="F264" s="192"/>
    </row>
    <row r="265" spans="1:6" s="201" customFormat="1" ht="15" x14ac:dyDescent="0.25">
      <c r="A265" s="190"/>
      <c r="B265" s="190"/>
      <c r="C265" s="191"/>
      <c r="D265" s="192"/>
      <c r="E265" s="192"/>
      <c r="F265" s="192"/>
    </row>
    <row r="266" spans="1:6" s="201" customFormat="1" ht="15" x14ac:dyDescent="0.25">
      <c r="A266" s="256"/>
      <c r="B266" s="256"/>
      <c r="C266" s="257"/>
      <c r="D266" s="258"/>
      <c r="E266" s="202"/>
    </row>
    <row r="267" spans="1:6" s="201" customFormat="1" ht="15" x14ac:dyDescent="0.25">
      <c r="A267" s="259"/>
      <c r="B267" s="259"/>
      <c r="C267" s="257"/>
      <c r="D267" s="258"/>
      <c r="E267" s="202"/>
    </row>
    <row r="268" spans="1:6" s="201" customFormat="1" ht="15" x14ac:dyDescent="0.25">
      <c r="A268" s="208"/>
      <c r="B268" s="209"/>
      <c r="C268" s="210"/>
      <c r="D268" s="211"/>
      <c r="E268" s="211"/>
      <c r="F268" s="212"/>
    </row>
    <row r="269" spans="1:6" s="201" customFormat="1" ht="15" x14ac:dyDescent="0.2">
      <c r="B269" s="209"/>
      <c r="C269" s="210"/>
      <c r="D269" s="221"/>
      <c r="E269" s="210"/>
      <c r="F269" s="213"/>
    </row>
    <row r="270" spans="1:6" s="201" customFormat="1" ht="15" x14ac:dyDescent="0.25">
      <c r="A270" s="206"/>
      <c r="B270" s="206"/>
      <c r="C270" s="218"/>
      <c r="D270" s="219"/>
      <c r="E270" s="202"/>
    </row>
    <row r="271" spans="1:6" s="201" customFormat="1" ht="15" x14ac:dyDescent="0.25">
      <c r="A271" s="206"/>
      <c r="B271" s="206"/>
      <c r="C271" s="223"/>
      <c r="D271" s="220"/>
      <c r="E271" s="192"/>
      <c r="F271" s="222"/>
    </row>
    <row r="272" spans="1:6" s="201" customFormat="1" ht="15" x14ac:dyDescent="0.25">
      <c r="A272" s="216"/>
      <c r="B272" s="217"/>
      <c r="C272" s="218"/>
      <c r="D272" s="219"/>
      <c r="E272" s="202"/>
    </row>
    <row r="273" spans="1:6" s="201" customFormat="1" ht="16.5" customHeight="1" x14ac:dyDescent="0.25">
      <c r="A273" s="207"/>
      <c r="B273" s="217"/>
      <c r="C273" s="218"/>
      <c r="D273" s="219"/>
      <c r="E273" s="202"/>
    </row>
    <row r="274" spans="1:6" s="201" customFormat="1" ht="15" x14ac:dyDescent="0.25">
      <c r="A274" s="206"/>
      <c r="B274" s="206"/>
      <c r="C274" s="223"/>
      <c r="D274" s="220"/>
      <c r="E274" s="192"/>
    </row>
    <row r="275" spans="1:6" s="201" customFormat="1" ht="33" customHeight="1" x14ac:dyDescent="0.25">
      <c r="B275" s="207"/>
      <c r="C275" s="218"/>
      <c r="D275" s="219"/>
      <c r="E275" s="202"/>
    </row>
    <row r="276" spans="1:6" s="201" customFormat="1" ht="33" customHeight="1" x14ac:dyDescent="0.25">
      <c r="A276" s="260"/>
      <c r="B276" s="217"/>
      <c r="C276" s="191"/>
      <c r="D276" s="237"/>
      <c r="E276" s="192"/>
    </row>
    <row r="277" spans="1:6" s="201" customFormat="1" ht="33" customHeight="1" x14ac:dyDescent="0.25">
      <c r="A277" s="260"/>
      <c r="B277" s="217"/>
      <c r="C277" s="191"/>
      <c r="D277" s="237"/>
      <c r="E277" s="192"/>
    </row>
    <row r="278" spans="1:6" s="201" customFormat="1" ht="33" customHeight="1" x14ac:dyDescent="0.25">
      <c r="A278" s="260"/>
      <c r="B278" s="217"/>
      <c r="D278" s="237"/>
      <c r="E278" s="192"/>
    </row>
    <row r="279" spans="1:6" s="201" customFormat="1" ht="33" customHeight="1" x14ac:dyDescent="0.25">
      <c r="A279" s="757"/>
      <c r="B279" s="757"/>
      <c r="C279" s="218"/>
      <c r="D279" s="237"/>
      <c r="E279" s="202"/>
    </row>
    <row r="280" spans="1:6" s="201" customFormat="1" x14ac:dyDescent="0.2">
      <c r="C280" s="191"/>
      <c r="D280" s="202"/>
      <c r="E280" s="202"/>
    </row>
    <row r="281" spans="1:6" s="201" customFormat="1" ht="15" x14ac:dyDescent="0.25">
      <c r="A281" s="190"/>
      <c r="B281" s="190"/>
      <c r="C281" s="191"/>
      <c r="D281" s="202"/>
      <c r="E281" s="202"/>
    </row>
    <row r="282" spans="1:6" s="201" customFormat="1" ht="48.75" customHeight="1" x14ac:dyDescent="0.35">
      <c r="A282" s="758"/>
      <c r="B282" s="758"/>
      <c r="C282" s="191"/>
      <c r="D282" s="202"/>
      <c r="E282" s="202"/>
    </row>
    <row r="283" spans="1:6" s="201" customFormat="1" ht="36.75" customHeight="1" x14ac:dyDescent="0.35">
      <c r="A283" s="238"/>
      <c r="B283" s="238"/>
      <c r="C283" s="191"/>
      <c r="D283" s="202"/>
      <c r="E283" s="202"/>
    </row>
    <row r="284" spans="1:6" s="201" customFormat="1" ht="15" x14ac:dyDescent="0.25">
      <c r="A284" s="759"/>
      <c r="B284" s="759"/>
      <c r="C284" s="191"/>
      <c r="D284" s="202"/>
      <c r="E284" s="202"/>
    </row>
    <row r="285" spans="1:6" s="201" customFormat="1" ht="15" x14ac:dyDescent="0.25">
      <c r="A285" s="208"/>
      <c r="B285" s="209"/>
      <c r="C285" s="210"/>
      <c r="D285" s="211"/>
      <c r="E285" s="211"/>
      <c r="F285" s="212"/>
    </row>
    <row r="286" spans="1:6" s="201" customFormat="1" ht="15" x14ac:dyDescent="0.2">
      <c r="B286" s="209"/>
      <c r="C286" s="210"/>
      <c r="D286" s="221"/>
      <c r="E286" s="221"/>
      <c r="F286" s="213"/>
    </row>
    <row r="287" spans="1:6" s="201" customFormat="1" ht="15" x14ac:dyDescent="0.25">
      <c r="A287" s="206"/>
      <c r="B287" s="206"/>
      <c r="C287" s="218"/>
      <c r="D287" s="219"/>
      <c r="E287" s="192"/>
    </row>
    <row r="288" spans="1:6" s="201" customFormat="1" ht="30" customHeight="1" x14ac:dyDescent="0.25">
      <c r="A288" s="206"/>
      <c r="B288" s="206"/>
      <c r="C288" s="223"/>
      <c r="D288" s="220"/>
      <c r="E288" s="192"/>
      <c r="F288" s="222"/>
    </row>
    <row r="289" spans="1:6" s="201" customFormat="1" ht="15" x14ac:dyDescent="0.25">
      <c r="A289" s="216"/>
      <c r="B289" s="217"/>
      <c r="C289" s="218"/>
      <c r="D289" s="219"/>
      <c r="E289" s="202"/>
    </row>
    <row r="290" spans="1:6" s="201" customFormat="1" ht="15" x14ac:dyDescent="0.25">
      <c r="A290" s="757"/>
      <c r="B290" s="757"/>
      <c r="C290" s="218"/>
      <c r="D290" s="219"/>
      <c r="E290" s="202"/>
    </row>
    <row r="291" spans="1:6" s="201" customFormat="1" x14ac:dyDescent="0.2">
      <c r="C291" s="191"/>
      <c r="D291" s="202"/>
      <c r="E291" s="202"/>
    </row>
    <row r="292" spans="1:6" s="201" customFormat="1" x14ac:dyDescent="0.2">
      <c r="C292" s="191"/>
      <c r="D292" s="202"/>
      <c r="E292" s="202"/>
    </row>
    <row r="293" spans="1:6" s="201" customFormat="1" x14ac:dyDescent="0.2">
      <c r="C293" s="191"/>
      <c r="D293" s="202"/>
      <c r="E293" s="202"/>
    </row>
    <row r="294" spans="1:6" s="201" customFormat="1" x14ac:dyDescent="0.2">
      <c r="C294" s="191"/>
      <c r="D294" s="202"/>
      <c r="E294" s="202"/>
    </row>
    <row r="295" spans="1:6" s="201" customFormat="1" x14ac:dyDescent="0.2">
      <c r="C295" s="191"/>
      <c r="D295" s="202"/>
      <c r="E295" s="202"/>
    </row>
    <row r="296" spans="1:6" s="201" customFormat="1" x14ac:dyDescent="0.2">
      <c r="C296" s="191"/>
      <c r="D296" s="202"/>
      <c r="E296" s="202"/>
    </row>
    <row r="297" spans="1:6" s="201" customFormat="1" x14ac:dyDescent="0.2">
      <c r="C297" s="191"/>
      <c r="D297" s="202"/>
      <c r="E297" s="202"/>
    </row>
    <row r="298" spans="1:6" s="201" customFormat="1" ht="12.75" customHeight="1" x14ac:dyDescent="0.2">
      <c r="C298" s="191"/>
      <c r="D298" s="202"/>
      <c r="E298" s="202"/>
    </row>
    <row r="299" spans="1:6" s="201" customFormat="1" ht="21" customHeight="1" x14ac:dyDescent="0.35">
      <c r="A299" s="758"/>
      <c r="B299" s="758"/>
      <c r="C299" s="191"/>
      <c r="D299" s="202"/>
      <c r="E299" s="202"/>
    </row>
    <row r="300" spans="1:6" s="201" customFormat="1" ht="21" x14ac:dyDescent="0.35">
      <c r="A300" s="238"/>
      <c r="B300" s="238"/>
      <c r="C300" s="191"/>
      <c r="D300" s="202"/>
      <c r="E300" s="202"/>
    </row>
    <row r="301" spans="1:6" s="201" customFormat="1" ht="15" x14ac:dyDescent="0.25">
      <c r="A301" s="239"/>
      <c r="B301" s="239"/>
      <c r="C301" s="191"/>
      <c r="D301" s="202"/>
      <c r="E301" s="202"/>
    </row>
    <row r="302" spans="1:6" s="201" customFormat="1" x14ac:dyDescent="0.2">
      <c r="C302" s="191"/>
      <c r="D302" s="202"/>
      <c r="E302" s="202"/>
    </row>
    <row r="303" spans="1:6" s="201" customFormat="1" ht="15" x14ac:dyDescent="0.25">
      <c r="A303" s="208"/>
      <c r="B303" s="209"/>
      <c r="C303" s="210"/>
      <c r="D303" s="211"/>
      <c r="E303" s="211"/>
      <c r="F303" s="212"/>
    </row>
    <row r="304" spans="1:6" s="201" customFormat="1" ht="15" x14ac:dyDescent="0.2">
      <c r="B304" s="209"/>
      <c r="C304" s="210"/>
      <c r="D304" s="221"/>
      <c r="E304" s="221"/>
      <c r="F304" s="213"/>
    </row>
    <row r="305" spans="1:6" s="201" customFormat="1" ht="15" x14ac:dyDescent="0.25">
      <c r="A305" s="206"/>
      <c r="B305" s="206"/>
      <c r="C305" s="223"/>
      <c r="D305" s="220"/>
      <c r="E305" s="220"/>
      <c r="F305" s="192"/>
    </row>
    <row r="306" spans="1:6" s="201" customFormat="1" ht="15" x14ac:dyDescent="0.25">
      <c r="A306" s="206"/>
      <c r="B306" s="206"/>
      <c r="C306" s="223"/>
      <c r="D306" s="220"/>
      <c r="E306" s="220"/>
      <c r="F306" s="192"/>
    </row>
    <row r="307" spans="1:6" s="201" customFormat="1" ht="15" x14ac:dyDescent="0.25">
      <c r="A307" s="207"/>
      <c r="B307" s="207"/>
      <c r="C307" s="223"/>
      <c r="D307" s="219"/>
      <c r="E307" s="192"/>
      <c r="F307" s="192"/>
    </row>
    <row r="308" spans="1:6" s="201" customFormat="1" ht="15" x14ac:dyDescent="0.25">
      <c r="A308" s="207"/>
      <c r="B308" s="217"/>
      <c r="C308" s="223"/>
      <c r="D308" s="219"/>
      <c r="E308" s="192"/>
      <c r="F308" s="192"/>
    </row>
    <row r="309" spans="1:6" s="201" customFormat="1" ht="15" x14ac:dyDescent="0.25">
      <c r="A309" s="206"/>
      <c r="B309" s="206"/>
      <c r="C309" s="223"/>
      <c r="D309" s="220"/>
      <c r="E309" s="220"/>
      <c r="F309" s="192"/>
    </row>
    <row r="310" spans="1:6" s="201" customFormat="1" ht="15" x14ac:dyDescent="0.25">
      <c r="A310" s="207"/>
      <c r="B310" s="217"/>
      <c r="C310" s="223"/>
      <c r="D310" s="219"/>
      <c r="E310" s="202"/>
      <c r="F310" s="192"/>
    </row>
    <row r="311" spans="1:6" s="201" customFormat="1" ht="15" x14ac:dyDescent="0.25">
      <c r="A311" s="207"/>
      <c r="B311" s="217"/>
      <c r="C311" s="223"/>
      <c r="D311" s="219"/>
      <c r="E311" s="202"/>
      <c r="F311" s="192"/>
    </row>
    <row r="312" spans="1:6" s="201" customFormat="1" ht="15" x14ac:dyDescent="0.25">
      <c r="A312" s="207"/>
      <c r="B312" s="217"/>
      <c r="C312" s="223"/>
      <c r="D312" s="219"/>
      <c r="E312" s="202"/>
      <c r="F312" s="192"/>
    </row>
    <row r="313" spans="1:6" s="201" customFormat="1" ht="15" x14ac:dyDescent="0.25">
      <c r="A313" s="207"/>
      <c r="B313" s="217"/>
      <c r="C313" s="223"/>
      <c r="D313" s="219"/>
      <c r="E313" s="202"/>
      <c r="F313" s="192"/>
    </row>
    <row r="314" spans="1:6" s="201" customFormat="1" ht="29.25" customHeight="1" x14ac:dyDescent="0.25">
      <c r="A314" s="206"/>
      <c r="B314" s="206"/>
      <c r="C314" s="223"/>
      <c r="D314" s="220"/>
      <c r="E314" s="220"/>
      <c r="F314" s="192"/>
    </row>
    <row r="315" spans="1:6" s="201" customFormat="1" ht="29.25" customHeight="1" x14ac:dyDescent="0.25">
      <c r="A315" s="207"/>
      <c r="B315" s="217"/>
      <c r="C315" s="223"/>
      <c r="D315" s="219"/>
      <c r="E315" s="202"/>
      <c r="F315" s="192"/>
    </row>
    <row r="316" spans="1:6" s="201" customFormat="1" ht="29.25" customHeight="1" x14ac:dyDescent="0.25">
      <c r="A316" s="207"/>
      <c r="B316" s="217"/>
      <c r="C316" s="223"/>
      <c r="D316" s="219"/>
      <c r="E316" s="202"/>
      <c r="F316" s="192"/>
    </row>
    <row r="317" spans="1:6" s="201" customFormat="1" ht="29.25" customHeight="1" x14ac:dyDescent="0.25">
      <c r="A317" s="261"/>
      <c r="B317" s="217"/>
      <c r="C317" s="218"/>
      <c r="D317" s="219"/>
      <c r="E317" s="202"/>
    </row>
    <row r="318" spans="1:6" s="201" customFormat="1" ht="29.25" customHeight="1" x14ac:dyDescent="0.25">
      <c r="A318" s="229"/>
      <c r="B318" s="262"/>
      <c r="C318" s="223"/>
      <c r="D318" s="219"/>
      <c r="E318" s="202"/>
      <c r="F318" s="202"/>
    </row>
    <row r="319" spans="1:6" s="201" customFormat="1" ht="29.25" customHeight="1" x14ac:dyDescent="0.25">
      <c r="A319" s="216"/>
      <c r="B319" s="190"/>
      <c r="C319" s="223"/>
      <c r="D319" s="220"/>
      <c r="E319" s="220"/>
    </row>
    <row r="320" spans="1:6" s="201" customFormat="1" ht="29.25" customHeight="1" x14ac:dyDescent="0.25">
      <c r="A320" s="216"/>
      <c r="B320" s="206"/>
      <c r="C320" s="223"/>
      <c r="D320" s="219"/>
      <c r="E320" s="219"/>
    </row>
    <row r="321" spans="1:6" s="201" customFormat="1" ht="29.25" customHeight="1" x14ac:dyDescent="0.25">
      <c r="A321" s="216"/>
      <c r="B321" s="207"/>
      <c r="C321" s="223"/>
      <c r="D321" s="219"/>
      <c r="E321" s="202"/>
    </row>
    <row r="322" spans="1:6" s="201" customFormat="1" ht="29.25" customHeight="1" x14ac:dyDescent="0.25">
      <c r="A322" s="216"/>
      <c r="B322" s="217"/>
      <c r="C322" s="223"/>
      <c r="D322" s="219"/>
      <c r="E322" s="202"/>
    </row>
    <row r="323" spans="1:6" s="201" customFormat="1" ht="29.25" customHeight="1" x14ac:dyDescent="0.25">
      <c r="A323" s="216"/>
      <c r="B323" s="207"/>
      <c r="C323" s="223"/>
      <c r="D323" s="219"/>
      <c r="E323" s="202"/>
    </row>
    <row r="324" spans="1:6" s="201" customFormat="1" ht="29.25" customHeight="1" x14ac:dyDescent="0.25">
      <c r="A324" s="216"/>
      <c r="B324" s="207"/>
      <c r="C324" s="218"/>
      <c r="D324" s="219"/>
      <c r="E324" s="202"/>
    </row>
    <row r="325" spans="1:6" s="201" customFormat="1" ht="29.25" customHeight="1" x14ac:dyDescent="0.25">
      <c r="A325" s="216"/>
      <c r="B325" s="207"/>
      <c r="C325" s="218"/>
      <c r="D325" s="220"/>
      <c r="E325" s="220"/>
    </row>
    <row r="326" spans="1:6" s="201" customFormat="1" ht="29.25" customHeight="1" x14ac:dyDescent="0.25">
      <c r="A326" s="216"/>
      <c r="B326" s="207"/>
      <c r="C326" s="218"/>
      <c r="D326" s="219"/>
      <c r="E326" s="202"/>
    </row>
    <row r="327" spans="1:6" s="201" customFormat="1" ht="29.25" customHeight="1" x14ac:dyDescent="0.25">
      <c r="A327" s="263"/>
      <c r="B327" s="217"/>
      <c r="C327" s="191"/>
      <c r="D327" s="220"/>
      <c r="E327" s="220"/>
      <c r="F327" s="202"/>
    </row>
    <row r="328" spans="1:6" s="201" customFormat="1" ht="29.25" customHeight="1" x14ac:dyDescent="0.25">
      <c r="A328" s="263"/>
      <c r="B328" s="217"/>
      <c r="C328" s="191"/>
      <c r="D328" s="220"/>
      <c r="E328" s="220"/>
      <c r="F328" s="202"/>
    </row>
    <row r="329" spans="1:6" s="201" customFormat="1" ht="15" x14ac:dyDescent="0.25">
      <c r="A329" s="263"/>
      <c r="B329" s="217"/>
      <c r="D329" s="234"/>
      <c r="E329" s="192"/>
    </row>
    <row r="330" spans="1:6" s="201" customFormat="1" ht="15" x14ac:dyDescent="0.25">
      <c r="A330" s="757"/>
      <c r="B330" s="757"/>
      <c r="C330" s="223"/>
      <c r="D330" s="220"/>
      <c r="E330" s="220"/>
      <c r="F330" s="192"/>
    </row>
    <row r="331" spans="1:6" s="201" customFormat="1" ht="38.25" customHeight="1" x14ac:dyDescent="0.2">
      <c r="C331" s="191"/>
      <c r="D331" s="202"/>
      <c r="E331" s="202"/>
    </row>
    <row r="332" spans="1:6" s="201" customFormat="1" x14ac:dyDescent="0.2">
      <c r="C332" s="191"/>
      <c r="D332" s="202"/>
      <c r="E332" s="202"/>
    </row>
    <row r="333" spans="1:6" s="201" customFormat="1" x14ac:dyDescent="0.2">
      <c r="C333" s="191"/>
      <c r="D333" s="202"/>
      <c r="E333" s="202"/>
    </row>
    <row r="334" spans="1:6" s="201" customFormat="1" x14ac:dyDescent="0.2">
      <c r="C334" s="191"/>
      <c r="D334" s="202"/>
      <c r="E334" s="202"/>
    </row>
    <row r="335" spans="1:6" s="201" customFormat="1" ht="40.5" customHeight="1" x14ac:dyDescent="0.35">
      <c r="A335" s="758"/>
      <c r="B335" s="758"/>
      <c r="C335" s="191"/>
      <c r="D335" s="202"/>
      <c r="E335" s="202"/>
    </row>
    <row r="336" spans="1:6" s="201" customFormat="1" ht="21" x14ac:dyDescent="0.35">
      <c r="A336" s="238"/>
      <c r="B336" s="238"/>
      <c r="C336" s="191"/>
      <c r="D336" s="202"/>
      <c r="E336" s="202"/>
    </row>
    <row r="337" spans="1:6" s="201" customFormat="1" ht="15" x14ac:dyDescent="0.25">
      <c r="A337" s="239"/>
      <c r="B337" s="239"/>
      <c r="C337" s="191"/>
      <c r="D337" s="202"/>
      <c r="E337" s="202"/>
    </row>
    <row r="338" spans="1:6" s="201" customFormat="1" ht="15" x14ac:dyDescent="0.25">
      <c r="A338" s="208"/>
      <c r="B338" s="209"/>
      <c r="C338" s="210"/>
      <c r="D338" s="211"/>
      <c r="E338" s="211"/>
      <c r="F338" s="212"/>
    </row>
    <row r="339" spans="1:6" s="201" customFormat="1" ht="15" x14ac:dyDescent="0.2">
      <c r="B339" s="209"/>
      <c r="C339" s="210"/>
      <c r="D339" s="211"/>
      <c r="E339" s="211"/>
      <c r="F339" s="213"/>
    </row>
    <row r="340" spans="1:6" s="201" customFormat="1" ht="15" x14ac:dyDescent="0.25">
      <c r="A340" s="206"/>
      <c r="B340" s="206"/>
      <c r="C340" s="218"/>
      <c r="D340" s="219"/>
      <c r="E340" s="192"/>
      <c r="F340" s="224"/>
    </row>
    <row r="341" spans="1:6" s="201" customFormat="1" ht="27.75" customHeight="1" x14ac:dyDescent="0.25">
      <c r="A341" s="206"/>
      <c r="B341" s="190"/>
      <c r="C341" s="223"/>
      <c r="D341" s="220"/>
      <c r="E341" s="192"/>
      <c r="F341" s="215"/>
    </row>
    <row r="342" spans="1:6" s="201" customFormat="1" ht="15" x14ac:dyDescent="0.25">
      <c r="A342" s="216"/>
      <c r="B342" s="217"/>
      <c r="C342" s="218"/>
      <c r="D342" s="219"/>
      <c r="E342" s="202"/>
    </row>
    <row r="343" spans="1:6" s="201" customFormat="1" ht="15" x14ac:dyDescent="0.25">
      <c r="A343" s="757"/>
      <c r="B343" s="757"/>
      <c r="C343" s="218"/>
      <c r="D343" s="219"/>
      <c r="E343" s="192"/>
      <c r="F343" s="215"/>
    </row>
    <row r="344" spans="1:6" s="201" customFormat="1" x14ac:dyDescent="0.2">
      <c r="C344" s="191"/>
      <c r="D344" s="202"/>
      <c r="E344" s="202"/>
    </row>
    <row r="345" spans="1:6" s="201" customFormat="1" x14ac:dyDescent="0.2">
      <c r="C345" s="191"/>
      <c r="D345" s="202"/>
      <c r="E345" s="202"/>
    </row>
    <row r="346" spans="1:6" s="201" customFormat="1" x14ac:dyDescent="0.2">
      <c r="C346" s="191"/>
      <c r="D346" s="202"/>
      <c r="E346" s="202"/>
    </row>
    <row r="347" spans="1:6" s="201" customFormat="1" x14ac:dyDescent="0.2">
      <c r="C347" s="191"/>
      <c r="D347" s="202"/>
      <c r="E347" s="202"/>
    </row>
    <row r="348" spans="1:6" s="201" customFormat="1" x14ac:dyDescent="0.2">
      <c r="C348" s="191"/>
      <c r="D348" s="202"/>
      <c r="E348" s="202"/>
    </row>
    <row r="349" spans="1:6" s="201" customFormat="1" x14ac:dyDescent="0.2">
      <c r="C349" s="191"/>
      <c r="D349" s="202"/>
      <c r="E349" s="202"/>
    </row>
    <row r="350" spans="1:6" s="201" customFormat="1" x14ac:dyDescent="0.2">
      <c r="C350" s="191"/>
      <c r="D350" s="202"/>
      <c r="E350" s="202"/>
    </row>
    <row r="351" spans="1:6" s="201" customFormat="1" x14ac:dyDescent="0.2">
      <c r="C351" s="191"/>
      <c r="D351" s="202"/>
      <c r="E351" s="202"/>
    </row>
    <row r="352" spans="1:6" s="201" customFormat="1" x14ac:dyDescent="0.2">
      <c r="C352" s="191"/>
      <c r="D352" s="202"/>
      <c r="E352" s="202"/>
    </row>
    <row r="353" spans="3:5" s="201" customFormat="1" x14ac:dyDescent="0.2">
      <c r="C353" s="191"/>
      <c r="D353" s="202"/>
      <c r="E353" s="202"/>
    </row>
    <row r="354" spans="3:5" s="201" customFormat="1" x14ac:dyDescent="0.2">
      <c r="C354" s="191"/>
      <c r="D354" s="202"/>
      <c r="E354" s="202"/>
    </row>
    <row r="355" spans="3:5" s="201" customFormat="1" x14ac:dyDescent="0.2">
      <c r="C355" s="191"/>
      <c r="D355" s="202"/>
      <c r="E355" s="202"/>
    </row>
    <row r="356" spans="3:5" s="201" customFormat="1" x14ac:dyDescent="0.2">
      <c r="C356" s="191"/>
      <c r="D356" s="202"/>
      <c r="E356" s="202"/>
    </row>
    <row r="357" spans="3:5" s="201" customFormat="1" x14ac:dyDescent="0.2">
      <c r="C357" s="191"/>
      <c r="D357" s="202"/>
      <c r="E357" s="202"/>
    </row>
    <row r="358" spans="3:5" s="201" customFormat="1" x14ac:dyDescent="0.2">
      <c r="C358" s="191"/>
      <c r="D358" s="202"/>
      <c r="E358" s="202"/>
    </row>
    <row r="359" spans="3:5" s="201" customFormat="1" x14ac:dyDescent="0.2">
      <c r="C359" s="191"/>
      <c r="D359" s="202"/>
      <c r="E359" s="202"/>
    </row>
    <row r="360" spans="3:5" s="201" customFormat="1" x14ac:dyDescent="0.2">
      <c r="C360" s="191"/>
      <c r="D360" s="202"/>
      <c r="E360" s="202"/>
    </row>
    <row r="361" spans="3:5" s="201" customFormat="1" x14ac:dyDescent="0.2">
      <c r="C361" s="191"/>
      <c r="D361" s="202"/>
      <c r="E361" s="202"/>
    </row>
    <row r="362" spans="3:5" s="201" customFormat="1" x14ac:dyDescent="0.2">
      <c r="C362" s="191"/>
      <c r="D362" s="202"/>
      <c r="E362" s="202"/>
    </row>
    <row r="363" spans="3:5" s="201" customFormat="1" x14ac:dyDescent="0.2">
      <c r="C363" s="191"/>
      <c r="D363" s="202"/>
      <c r="E363" s="202"/>
    </row>
    <row r="364" spans="3:5" s="201" customFormat="1" x14ac:dyDescent="0.2">
      <c r="C364" s="191"/>
      <c r="D364" s="202"/>
      <c r="E364" s="202"/>
    </row>
    <row r="365" spans="3:5" s="201" customFormat="1" x14ac:dyDescent="0.2">
      <c r="C365" s="191"/>
      <c r="D365" s="202"/>
      <c r="E365" s="202"/>
    </row>
    <row r="366" spans="3:5" s="201" customFormat="1" x14ac:dyDescent="0.2">
      <c r="C366" s="191"/>
      <c r="D366" s="202"/>
      <c r="E366" s="202"/>
    </row>
    <row r="367" spans="3:5" s="201" customFormat="1" x14ac:dyDescent="0.2">
      <c r="C367" s="191"/>
      <c r="D367" s="202"/>
      <c r="E367" s="202"/>
    </row>
    <row r="368" spans="3:5" s="201" customFormat="1" x14ac:dyDescent="0.2">
      <c r="C368" s="191"/>
      <c r="D368" s="202"/>
      <c r="E368" s="202"/>
    </row>
    <row r="369" spans="3:5" s="201" customFormat="1" x14ac:dyDescent="0.2">
      <c r="C369" s="191"/>
      <c r="D369" s="202"/>
      <c r="E369" s="202"/>
    </row>
    <row r="370" spans="3:5" s="201" customFormat="1" x14ac:dyDescent="0.2">
      <c r="C370" s="191"/>
      <c r="D370" s="202"/>
      <c r="E370" s="202"/>
    </row>
    <row r="371" spans="3:5" s="201" customFormat="1" x14ac:dyDescent="0.2">
      <c r="C371" s="191"/>
      <c r="D371" s="202"/>
      <c r="E371" s="202"/>
    </row>
    <row r="372" spans="3:5" s="201" customFormat="1" x14ac:dyDescent="0.2">
      <c r="C372" s="191"/>
      <c r="D372" s="202"/>
      <c r="E372" s="202"/>
    </row>
    <row r="373" spans="3:5" s="201" customFormat="1" x14ac:dyDescent="0.2">
      <c r="C373" s="191"/>
      <c r="D373" s="202"/>
      <c r="E373" s="202"/>
    </row>
    <row r="374" spans="3:5" s="201" customFormat="1" x14ac:dyDescent="0.2">
      <c r="C374" s="191"/>
      <c r="D374" s="202"/>
      <c r="E374" s="202"/>
    </row>
    <row r="375" spans="3:5" s="201" customFormat="1" x14ac:dyDescent="0.2">
      <c r="C375" s="191"/>
      <c r="D375" s="202"/>
      <c r="E375" s="202"/>
    </row>
    <row r="376" spans="3:5" s="201" customFormat="1" x14ac:dyDescent="0.2">
      <c r="C376" s="191"/>
      <c r="D376" s="202"/>
      <c r="E376" s="202"/>
    </row>
    <row r="377" spans="3:5" s="201" customFormat="1" x14ac:dyDescent="0.2">
      <c r="C377" s="191"/>
      <c r="D377" s="202"/>
      <c r="E377" s="202"/>
    </row>
    <row r="378" spans="3:5" s="201" customFormat="1" x14ac:dyDescent="0.2">
      <c r="C378" s="191"/>
      <c r="D378" s="202"/>
      <c r="E378" s="202"/>
    </row>
    <row r="379" spans="3:5" s="201" customFormat="1" x14ac:dyDescent="0.2">
      <c r="C379" s="191"/>
      <c r="D379" s="202"/>
      <c r="E379" s="202"/>
    </row>
    <row r="380" spans="3:5" s="201" customFormat="1" x14ac:dyDescent="0.2">
      <c r="C380" s="191"/>
      <c r="D380" s="202"/>
      <c r="E380" s="202"/>
    </row>
    <row r="381" spans="3:5" s="201" customFormat="1" x14ac:dyDescent="0.2">
      <c r="C381" s="191"/>
      <c r="D381" s="202"/>
      <c r="E381" s="202"/>
    </row>
    <row r="382" spans="3:5" s="201" customFormat="1" x14ac:dyDescent="0.2">
      <c r="C382" s="191"/>
      <c r="D382" s="202"/>
      <c r="E382" s="202"/>
    </row>
    <row r="383" spans="3:5" s="201" customFormat="1" x14ac:dyDescent="0.2">
      <c r="C383" s="191"/>
      <c r="D383" s="202"/>
      <c r="E383" s="202"/>
    </row>
    <row r="384" spans="3:5" s="201" customFormat="1" x14ac:dyDescent="0.2">
      <c r="C384" s="191"/>
      <c r="D384" s="202"/>
      <c r="E384" s="202"/>
    </row>
    <row r="385" spans="3:5" s="201" customFormat="1" x14ac:dyDescent="0.2">
      <c r="C385" s="191"/>
      <c r="D385" s="202"/>
      <c r="E385" s="202"/>
    </row>
    <row r="386" spans="3:5" s="201" customFormat="1" x14ac:dyDescent="0.2">
      <c r="C386" s="191"/>
      <c r="D386" s="202"/>
      <c r="E386" s="202"/>
    </row>
    <row r="387" spans="3:5" s="201" customFormat="1" x14ac:dyDescent="0.2">
      <c r="C387" s="191"/>
      <c r="D387" s="202"/>
      <c r="E387" s="202"/>
    </row>
    <row r="388" spans="3:5" s="201" customFormat="1" x14ac:dyDescent="0.2">
      <c r="C388" s="191"/>
      <c r="D388" s="202"/>
      <c r="E388" s="202"/>
    </row>
    <row r="389" spans="3:5" s="201" customFormat="1" x14ac:dyDescent="0.2">
      <c r="C389" s="191"/>
      <c r="D389" s="202"/>
      <c r="E389" s="202"/>
    </row>
    <row r="390" spans="3:5" s="201" customFormat="1" x14ac:dyDescent="0.2">
      <c r="C390" s="191"/>
      <c r="D390" s="202"/>
      <c r="E390" s="202"/>
    </row>
    <row r="391" spans="3:5" s="201" customFormat="1" x14ac:dyDescent="0.2">
      <c r="C391" s="191"/>
      <c r="D391" s="202"/>
      <c r="E391" s="202"/>
    </row>
    <row r="392" spans="3:5" s="201" customFormat="1" x14ac:dyDescent="0.2">
      <c r="C392" s="191"/>
      <c r="D392" s="202"/>
      <c r="E392" s="202"/>
    </row>
    <row r="393" spans="3:5" s="201" customFormat="1" x14ac:dyDescent="0.2">
      <c r="C393" s="191"/>
      <c r="D393" s="202"/>
      <c r="E393" s="202"/>
    </row>
    <row r="394" spans="3:5" s="201" customFormat="1" x14ac:dyDescent="0.2">
      <c r="C394" s="191"/>
      <c r="D394" s="202"/>
      <c r="E394" s="202"/>
    </row>
    <row r="395" spans="3:5" s="201" customFormat="1" x14ac:dyDescent="0.2">
      <c r="C395" s="191"/>
      <c r="D395" s="202"/>
      <c r="E395" s="202"/>
    </row>
    <row r="396" spans="3:5" s="201" customFormat="1" x14ac:dyDescent="0.2">
      <c r="C396" s="191"/>
      <c r="D396" s="202"/>
      <c r="E396" s="202"/>
    </row>
    <row r="397" spans="3:5" s="201" customFormat="1" x14ac:dyDescent="0.2">
      <c r="C397" s="191"/>
      <c r="D397" s="202"/>
      <c r="E397" s="202"/>
    </row>
    <row r="398" spans="3:5" s="201" customFormat="1" x14ac:dyDescent="0.2">
      <c r="C398" s="191"/>
      <c r="D398" s="202"/>
      <c r="E398" s="202"/>
    </row>
    <row r="399" spans="3:5" s="201" customFormat="1" x14ac:dyDescent="0.2">
      <c r="C399" s="191"/>
      <c r="D399" s="202"/>
      <c r="E399" s="202"/>
    </row>
    <row r="400" spans="3:5" s="201" customFormat="1" x14ac:dyDescent="0.2">
      <c r="C400" s="191"/>
      <c r="D400" s="202"/>
      <c r="E400" s="202"/>
    </row>
    <row r="401" spans="3:5" s="201" customFormat="1" x14ac:dyDescent="0.2">
      <c r="C401" s="191"/>
      <c r="D401" s="202"/>
      <c r="E401" s="202"/>
    </row>
    <row r="402" spans="3:5" s="201" customFormat="1" x14ac:dyDescent="0.2">
      <c r="C402" s="191"/>
      <c r="D402" s="202"/>
      <c r="E402" s="202"/>
    </row>
    <row r="403" spans="3:5" s="201" customFormat="1" x14ac:dyDescent="0.2">
      <c r="C403" s="191"/>
      <c r="D403" s="202"/>
      <c r="E403" s="202"/>
    </row>
    <row r="404" spans="3:5" s="201" customFormat="1" x14ac:dyDescent="0.2">
      <c r="C404" s="191"/>
      <c r="D404" s="202"/>
      <c r="E404" s="202"/>
    </row>
    <row r="405" spans="3:5" s="201" customFormat="1" x14ac:dyDescent="0.2">
      <c r="C405" s="191"/>
      <c r="D405" s="202"/>
      <c r="E405" s="202"/>
    </row>
    <row r="406" spans="3:5" s="201" customFormat="1" x14ac:dyDescent="0.2">
      <c r="C406" s="191"/>
      <c r="D406" s="202"/>
      <c r="E406" s="202"/>
    </row>
    <row r="407" spans="3:5" s="201" customFormat="1" x14ac:dyDescent="0.2">
      <c r="C407" s="191"/>
      <c r="D407" s="202"/>
      <c r="E407" s="202"/>
    </row>
    <row r="408" spans="3:5" s="201" customFormat="1" x14ac:dyDescent="0.2">
      <c r="C408" s="191"/>
      <c r="D408" s="202"/>
      <c r="E408" s="202"/>
    </row>
  </sheetData>
  <protectedRanges>
    <protectedRange algorithmName="SHA-512" hashValue="R8frfBQ/MhInQYm+jLEgMwgPwCkrGPIUaxyIFLRSCn/+fIsUU6bmJDax/r7gTh2PEAEvgODYwg0rRRjqSM/oww==" saltValue="tbZzHO5lCNHCDH5y3XGZag==" spinCount="100000" sqref="E8" name="Range1_10_1"/>
  </protectedRanges>
  <mergeCells count="25">
    <mergeCell ref="A63:B63"/>
    <mergeCell ref="B1:E1"/>
    <mergeCell ref="A2:F2"/>
    <mergeCell ref="B51:E51"/>
    <mergeCell ref="B52:E52"/>
    <mergeCell ref="B54:E54"/>
    <mergeCell ref="A279:B279"/>
    <mergeCell ref="A65:B65"/>
    <mergeCell ref="A71:B71"/>
    <mergeCell ref="A91:B91"/>
    <mergeCell ref="A103:B103"/>
    <mergeCell ref="A111:B111"/>
    <mergeCell ref="B116:E116"/>
    <mergeCell ref="A118:B118"/>
    <mergeCell ref="A176:B176"/>
    <mergeCell ref="A196:B196"/>
    <mergeCell ref="A198:B198"/>
    <mergeCell ref="A258:B258"/>
    <mergeCell ref="A343:B343"/>
    <mergeCell ref="A282:B282"/>
    <mergeCell ref="A284:B284"/>
    <mergeCell ref="A290:B290"/>
    <mergeCell ref="A299:B299"/>
    <mergeCell ref="A330:B330"/>
    <mergeCell ref="A335:B335"/>
  </mergeCells>
  <conditionalFormatting sqref="E8">
    <cfRule type="cellIs" dxfId="0" priority="1" operator="lessThan">
      <formula>-0.001</formula>
    </cfRule>
  </conditionalFormatting>
  <pageMargins left="0.7" right="0.7" top="0.75" bottom="0.75" header="0.3" footer="0.3"/>
  <pageSetup paperSize="9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SAŽETAK </vt:lpstr>
      <vt:lpstr>RAČUN PRIHODA I RASHODA</vt:lpstr>
      <vt:lpstr>Rashodi -funkcijska</vt:lpstr>
      <vt:lpstr>POSEBNI_DIO_</vt:lpstr>
      <vt:lpstr>KONTROLNA TABLICA</vt:lpstr>
      <vt:lpstr>POSEBNI_DIO_!Print_Area</vt:lpstr>
      <vt:lpstr>'RAČUN PRIHODA I RASHODA'!Print_Area</vt:lpstr>
      <vt:lpstr>'SAŽETAK 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AMilic</dc:creator>
  <cp:keywords/>
  <dc:description/>
  <cp:lastModifiedBy>Andrea Beader</cp:lastModifiedBy>
  <cp:revision/>
  <cp:lastPrinted>2025-03-31T07:52:08Z</cp:lastPrinted>
  <dcterms:created xsi:type="dcterms:W3CDTF">2022-08-26T07:26:16Z</dcterms:created>
  <dcterms:modified xsi:type="dcterms:W3CDTF">2025-03-31T07:52:33Z</dcterms:modified>
  <cp:category/>
  <cp:contentStatus/>
</cp:coreProperties>
</file>